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tabRatio="731" firstSheet="1" activeTab="9"/>
  </bookViews>
  <sheets>
    <sheet name="Raumzuweisung Fraktionen" sheetId="1" r:id="rId1"/>
    <sheet name="NR Raumzuweisung Fraktionen" sheetId="2" r:id="rId2"/>
    <sheet name="IT-Unterstützung" sheetId="3" r:id="rId3"/>
    <sheet name="Sonstiges" sheetId="4" r:id="rId4"/>
    <sheet name="Geldw Leist SPD" sheetId="5" r:id="rId5"/>
    <sheet name="Geldw Leist CDU" sheetId="6" r:id="rId6"/>
    <sheet name="Geldw Leist GRÜNE" sheetId="7" r:id="rId7"/>
    <sheet name="Geldw Leist FDP " sheetId="8" r:id="rId8"/>
    <sheet name="Geldw Leist FBG" sheetId="9" r:id="rId9"/>
    <sheet name="Geldw Leist Die Linke" sheetId="10" r:id="rId10"/>
  </sheets>
  <definedNames>
    <definedName name="_xlnm.Print_Area" localSheetId="9">'Geldw Leist Die Linke'!$A$1:$G$29</definedName>
    <definedName name="_xlnm.Print_Area" localSheetId="7">'Geldw Leist FDP '!$A$1:$G$29</definedName>
    <definedName name="_xlnm.Print_Titles" localSheetId="0">'Raumzuweisung Fraktionen'!$1:$1</definedName>
  </definedNames>
  <calcPr fullCalcOnLoad="1"/>
</workbook>
</file>

<file path=xl/sharedStrings.xml><?xml version="1.0" encoding="utf-8"?>
<sst xmlns="http://schemas.openxmlformats.org/spreadsheetml/2006/main" count="509" uniqueCount="158">
  <si>
    <t>Fraktion</t>
  </si>
  <si>
    <t>Raum-Nr.</t>
  </si>
  <si>
    <t>Größe / qm</t>
  </si>
  <si>
    <t>Nutzung</t>
  </si>
  <si>
    <t>Bemerkung</t>
  </si>
  <si>
    <t>SPD</t>
  </si>
  <si>
    <t>U.107</t>
  </si>
  <si>
    <t>Besprechung</t>
  </si>
  <si>
    <t>Büro</t>
  </si>
  <si>
    <t>Archiv</t>
  </si>
  <si>
    <t>CDU</t>
  </si>
  <si>
    <t>U.109</t>
  </si>
  <si>
    <t>FDP</t>
  </si>
  <si>
    <t>FBG</t>
  </si>
  <si>
    <t>DIE LINKE</t>
  </si>
  <si>
    <t>GRÜNE</t>
  </si>
  <si>
    <t>Gesamt</t>
  </si>
  <si>
    <t>ohne Archiv</t>
  </si>
  <si>
    <t>Teilsumme</t>
  </si>
  <si>
    <t>Teilsumme ohne Archiv</t>
  </si>
  <si>
    <t>Fläche NR</t>
  </si>
  <si>
    <t>Fläche AR</t>
  </si>
  <si>
    <t>2012 von Verwaltung genutzt</t>
  </si>
  <si>
    <t>Anteil Gesamtfläche</t>
  </si>
  <si>
    <t>Anteil Betriebskosten</t>
  </si>
  <si>
    <t>FLÄCHE (aus: PPP-Projekt RH Moers (Hochtief, 19.03.2012, S.1))</t>
  </si>
  <si>
    <t>Anteil Finanzierungs-bedarf</t>
  </si>
  <si>
    <t>NGF</t>
  </si>
  <si>
    <t>HNF</t>
  </si>
  <si>
    <t>NNF</t>
  </si>
  <si>
    <t>TF</t>
  </si>
  <si>
    <t>VF</t>
  </si>
  <si>
    <t>HNF+NNF+VF</t>
  </si>
  <si>
    <t>Schlüssel für Berechnung der Kopien</t>
  </si>
  <si>
    <t>RM</t>
  </si>
  <si>
    <t>Summe</t>
  </si>
  <si>
    <t>Standort</t>
  </si>
  <si>
    <t>Etage</t>
  </si>
  <si>
    <t>Modell</t>
  </si>
  <si>
    <t>Anteil</t>
  </si>
  <si>
    <t>Kosten</t>
  </si>
  <si>
    <t>Seitenanzahl</t>
  </si>
  <si>
    <t>Preis pro Seite</t>
  </si>
  <si>
    <t>Nord rechts</t>
  </si>
  <si>
    <t>3 OG</t>
  </si>
  <si>
    <t>20 Seiten Gerät</t>
  </si>
  <si>
    <t>Nord links</t>
  </si>
  <si>
    <t>28 Seiten Gerät</t>
  </si>
  <si>
    <t>2 OG</t>
  </si>
  <si>
    <t>Monats-Summen</t>
  </si>
  <si>
    <t>Kopierer</t>
  </si>
  <si>
    <t>Kopierte Seiten</t>
  </si>
  <si>
    <t>Netto-Summe</t>
  </si>
  <si>
    <t>Brutto</t>
  </si>
  <si>
    <t>Jahres - Werte</t>
  </si>
  <si>
    <t>2012 - IST</t>
  </si>
  <si>
    <t>Rechner</t>
  </si>
  <si>
    <t>Kosten pro Rechner</t>
  </si>
  <si>
    <t>Grünen</t>
  </si>
  <si>
    <t>M0901984XP</t>
  </si>
  <si>
    <t>M0902377XP</t>
  </si>
  <si>
    <t>M0902142XP</t>
  </si>
  <si>
    <t>Die Linke</t>
  </si>
  <si>
    <t>M0902089XP</t>
  </si>
  <si>
    <t>M0902379XP</t>
  </si>
  <si>
    <t>M0902122XP</t>
  </si>
  <si>
    <t>M0902378XP</t>
  </si>
  <si>
    <t>M0902376XP</t>
  </si>
  <si>
    <t>M090FDP01XP</t>
  </si>
  <si>
    <t>Brutto-Grundfläche = Konstruktions-Grundfläche + Netto-Grundfläche</t>
  </si>
  <si>
    <t>Netto-Grundfläche = Nutzfläche + Funktionsfläche + Verkehrsfläche</t>
  </si>
  <si>
    <t xml:space="preserve">Nutzfläche = Hauptnutzfläche + Nebennutzfläche </t>
  </si>
  <si>
    <t>BGF</t>
  </si>
  <si>
    <t>NF</t>
  </si>
  <si>
    <t xml:space="preserve">Die Verkehrsfläche ist derjenige Teil der Netto-Grundfläche, der dem Zugang zu den Räumen, dem Verkehr innerhalb des Bauwerkes und auch dem Verlassen im Notfall dient. </t>
  </si>
  <si>
    <t>BGF = KGF + NGF</t>
  </si>
  <si>
    <t>NGF = NF + FF + VF</t>
  </si>
  <si>
    <t xml:space="preserve">NF = HNF + NNF </t>
  </si>
  <si>
    <t>Jahressumme</t>
  </si>
  <si>
    <t>Begriffserklärung: DIN 277/1973, 87 - Grundflächen und Rauminhalte von Bauwerken im Hochbau</t>
  </si>
  <si>
    <r>
      <t xml:space="preserve">Die </t>
    </r>
    <r>
      <rPr>
        <b/>
        <sz val="11"/>
        <rFont val="PT Sans"/>
        <family val="2"/>
      </rPr>
      <t>Brutto-Grundfläche</t>
    </r>
    <r>
      <rPr>
        <sz val="11"/>
        <rFont val="PT Sans"/>
        <family val="2"/>
      </rPr>
      <t xml:space="preserve"> ist die Summe der Grundflächen aller Grundrißebenen eines Bauwerkes</t>
    </r>
  </si>
  <si>
    <r>
      <t xml:space="preserve">Die </t>
    </r>
    <r>
      <rPr>
        <b/>
        <sz val="11"/>
        <rFont val="PT Sans"/>
        <family val="2"/>
      </rPr>
      <t>Netto-Grundfläche</t>
    </r>
    <r>
      <rPr>
        <sz val="11"/>
        <rFont val="PT Sans"/>
        <family val="2"/>
      </rPr>
      <t xml:space="preserve"> ist die Summe der nutzbaren Grundflächen aller Grundrissebenen eines Bauwerkes. Hierzu gehören auch die Grundflächen von freiliegenden Installationen und von fest eingebauten Gegenständen, z. B. von Öfen, Heizkörpern oder Tischplatten</t>
    </r>
  </si>
  <si>
    <r>
      <t xml:space="preserve">Die </t>
    </r>
    <r>
      <rPr>
        <b/>
        <sz val="11"/>
        <rFont val="PT Sans"/>
        <family val="2"/>
      </rPr>
      <t>Nutzfläche</t>
    </r>
    <r>
      <rPr>
        <sz val="11"/>
        <rFont val="PT Sans"/>
        <family val="2"/>
      </rPr>
      <t xml:space="preserve"> ist derjenige Teil der Netto-Grundfläche, der der Nutzung des Bauwerkes aufgrund seiner Zweckbestimmung dient. Sie gliedert sich in </t>
    </r>
    <r>
      <rPr>
        <i/>
        <sz val="11"/>
        <rFont val="PT Sans"/>
        <family val="2"/>
      </rPr>
      <t>Hauptnutzfläche (HNF)</t>
    </r>
    <r>
      <rPr>
        <sz val="11"/>
        <rFont val="PT Sans"/>
        <family val="2"/>
      </rPr>
      <t xml:space="preserve"> und </t>
    </r>
    <r>
      <rPr>
        <i/>
        <sz val="11"/>
        <rFont val="PT Sans"/>
        <family val="2"/>
      </rPr>
      <t>Nebennutzfläche (NNF)</t>
    </r>
    <r>
      <rPr>
        <sz val="11"/>
        <rFont val="PT Sans"/>
        <family val="2"/>
      </rPr>
      <t>.</t>
    </r>
  </si>
  <si>
    <r>
      <t xml:space="preserve">Die </t>
    </r>
    <r>
      <rPr>
        <b/>
        <sz val="11"/>
        <rFont val="PT Sans"/>
        <family val="2"/>
      </rPr>
      <t>technische Fläche</t>
    </r>
    <r>
      <rPr>
        <sz val="11"/>
        <rFont val="PT Sans"/>
        <family val="2"/>
      </rPr>
      <t xml:space="preserve"> oder auch </t>
    </r>
    <r>
      <rPr>
        <b/>
        <sz val="11"/>
        <rFont val="PT Sans"/>
        <family val="2"/>
      </rPr>
      <t>Funktionsfläche</t>
    </r>
    <r>
      <rPr>
        <sz val="11"/>
        <rFont val="PT Sans"/>
        <family val="2"/>
      </rPr>
      <t xml:space="preserve"> (FF) ist derjenige Teil der Netto-Grundfläche, der der Unterbringung zentraler betriebstechnischer Anlagen in einem Bauwerk dient.</t>
    </r>
  </si>
  <si>
    <t>Teil B: Geldwerte Leistungen</t>
  </si>
  <si>
    <t>Geldwert</t>
  </si>
  <si>
    <t>mehr</t>
  </si>
  <si>
    <t>Zweckbestimmung</t>
  </si>
  <si>
    <t>Haushaltsjahr</t>
  </si>
  <si>
    <t>Vorjahr</t>
  </si>
  <si>
    <t>weniger (-)</t>
  </si>
  <si>
    <t>Erläuterung</t>
  </si>
  <si>
    <t>Euro</t>
  </si>
  <si>
    <t>1.</t>
  </si>
  <si>
    <t>Gestellung von Personal der kommunalen Körperschaft für die Fraktionsarbeit</t>
  </si>
  <si>
    <t>1.1</t>
  </si>
  <si>
    <t>für die Sicherung des Informationsaustauschs, organisatorische Arbeiten und sonstige Dienste (Geschäftsstellenbetrieb)</t>
  </si>
  <si>
    <t>1.2</t>
  </si>
  <si>
    <t>für Sachgebiete der Fraktionsarbeit (Fraktions- assistenten)</t>
  </si>
  <si>
    <t>1.3</t>
  </si>
  <si>
    <t>für Fahrer von Dienstfahrzeugen</t>
  </si>
  <si>
    <t>2.</t>
  </si>
  <si>
    <t>Bereitstellung von Fahrzeugen</t>
  </si>
  <si>
    <t>3.</t>
  </si>
  <si>
    <t>Bereitstellung von Räumen</t>
  </si>
  <si>
    <t>3.1</t>
  </si>
  <si>
    <t>für die Fraktionsgeschäftsstelle</t>
  </si>
  <si>
    <t>3.2</t>
  </si>
  <si>
    <t>dauernd oder bedarfsweise für die Durchführung von Fraktionssitzungen</t>
  </si>
  <si>
    <t>4.</t>
  </si>
  <si>
    <t>Bereitstellung einer Büroausstattung</t>
  </si>
  <si>
    <t>4.1</t>
  </si>
  <si>
    <t>Büromöbel* und -maschinen</t>
  </si>
  <si>
    <t>* in Ziff. 3 enthalten</t>
  </si>
  <si>
    <t>4.2</t>
  </si>
  <si>
    <t>sonstiges Büromaterial</t>
  </si>
  <si>
    <t>5.</t>
  </si>
  <si>
    <t>Übernahme laufender oder einmaliger Kosten für</t>
  </si>
  <si>
    <t>5.1</t>
  </si>
  <si>
    <t>bereitgestellte Räume (Heizung, Reinigung, Beleuchtung)</t>
  </si>
  <si>
    <t>5.2</t>
  </si>
  <si>
    <t>Fachliteratur und -zeitschriften</t>
  </si>
  <si>
    <t>5.3</t>
  </si>
  <si>
    <t>5.4</t>
  </si>
  <si>
    <t>Kosten der IT-Unterstützung</t>
  </si>
  <si>
    <t>6.</t>
  </si>
  <si>
    <t>Sonstiges</t>
  </si>
  <si>
    <t>6.1</t>
  </si>
  <si>
    <t>Kopien</t>
  </si>
  <si>
    <t>6.2</t>
  </si>
  <si>
    <t>Porto</t>
  </si>
  <si>
    <t>BETRIEBSKOSTEN (aus: Abschlagskonto-Aufstellung, Stand: 01.Juli 2013)</t>
  </si>
  <si>
    <t>inkl. MA-Parkplatz (Zeitraum: Jan-Juni 2013)</t>
  </si>
  <si>
    <t>halbjährlich</t>
  </si>
  <si>
    <t>M0902135</t>
  </si>
  <si>
    <t>1 Rechner ab 01.01.2013</t>
  </si>
  <si>
    <t>M0902565</t>
  </si>
  <si>
    <t>M0902136XP</t>
  </si>
  <si>
    <t>zzgl. Kosten für Papier und Umschläge, die nicht mit vertretbarem Aufwand je Fraktion ermittelbar sind</t>
  </si>
  <si>
    <t>iR4025i</t>
  </si>
  <si>
    <t>2013 - IST</t>
  </si>
  <si>
    <t>ab August</t>
  </si>
  <si>
    <t>iR5255i-Farbe</t>
  </si>
  <si>
    <t>Zuwendungen an Fraktionen, Gruppen und einzelne Ratsmitglieder</t>
  </si>
  <si>
    <t>Fraktion, Gruppe, Ratsmitglied: FBG</t>
  </si>
  <si>
    <t>Fraktion, Gruppe, Ratsmitglied: DIE LINKE</t>
  </si>
  <si>
    <t>Fraktion, Gruppe, Ratsmitglied: FDP</t>
  </si>
  <si>
    <t>Fraktion, Gruppe, Ratsmitglied: Bündnis 90 / Die Grünen</t>
  </si>
  <si>
    <t>Fraktion, Gruppe, Ratsmitglied: SPD</t>
  </si>
  <si>
    <t>EUR</t>
  </si>
  <si>
    <t>Erläuterungen</t>
  </si>
  <si>
    <t>Telefon, Telefax, Datenübertragungsleitungen</t>
  </si>
  <si>
    <t>Fraktion, Gruppe, Ratsmitglied: CDU</t>
  </si>
  <si>
    <t>FINANZIERUNGSRATE (aus: Mietberechnung Rathaus vom 09.09.2013)</t>
  </si>
  <si>
    <t>Monats-Summe (Jan. - Juli 2013)</t>
  </si>
  <si>
    <t>Monats-Summe (Aug. - Dez.2013)</t>
  </si>
  <si>
    <t>Gesamt:</t>
  </si>
  <si>
    <t xml:space="preserve">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</si>
</sst>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\ &quot;qm&quot;"/>
    <numFmt numFmtId="166" formatCode="0.0%"/>
    <numFmt numFmtId="167" formatCode="_-* #,##0\ [$€]_-;\-* #,##0\ [$€]_-;_-* &quot;-&quot;??\ [$€]_-;_-@_-"/>
    <numFmt numFmtId="168" formatCode="_-* #,##0.00\ [$€]_-;\-* #,##0.00\ [$€]_-;_-* &quot;-&quot;??\ [$€]_-;_-@_-"/>
    <numFmt numFmtId="169" formatCode="_-* #,##0.00\ [$€-40A]_-;\-* #,##0.00\ [$€-40A]_-;_-* &quot;-&quot;??\ [$€-40A]_-;_-@_-"/>
    <numFmt numFmtId="170" formatCode="#,##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&quot;Gesamt&quot;\ #,##0.00\ &quot;qm&quot;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_-* #,##0.0\ [$€]_-;\-* #,##0.0\ [$€]_-;_-* &quot;-&quot;??\ [$€]_-;_-@_-"/>
    <numFmt numFmtId="185" formatCode="_-* #,##0.000\ [$€]_-;\-* #,##0.000\ [$€]_-;_-* &quot;-&quot;??\ [$€]_-;_-@_-"/>
    <numFmt numFmtId="186" formatCode="_-* #,##0.0000\ [$€]_-;\-* #,##0.0000\ [$€]_-;_-* &quot;-&quot;??\ [$€]_-;_-@_-"/>
    <numFmt numFmtId="187" formatCode="#,##0\ _€;\-#,##0\ _€\ &quot;Euro/ Monat&quot;"/>
    <numFmt numFmtId="188" formatCode="#,##0\ \ &quot;€/ Monat&quot;"/>
    <numFmt numFmtId="189" formatCode="#,##0\ \ &quot;€/Monat&quot;"/>
    <numFmt numFmtId="190" formatCode="#,##0.000"/>
    <numFmt numFmtId="191" formatCode="#,##0.0000"/>
    <numFmt numFmtId="192" formatCode="#,##0.00000"/>
    <numFmt numFmtId="193" formatCode="#,##0.000000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  <numFmt numFmtId="204" formatCode="0.0000000000000%"/>
    <numFmt numFmtId="205" formatCode="0.00000000000000%"/>
    <numFmt numFmtId="206" formatCode="0.000000000000000%"/>
    <numFmt numFmtId="207" formatCode="0.0000000000000000%"/>
    <numFmt numFmtId="208" formatCode="0.00000000000000000%"/>
    <numFmt numFmtId="209" formatCode="0.000000000000000000%"/>
    <numFmt numFmtId="210" formatCode="0.0000000000000000000%"/>
    <numFmt numFmtId="211" formatCode="_-* #,##0\ [$€-40A]_-;\-* #,##0\ [$€-40A]_-;_-* &quot;-&quot;\ [$€-40A]_-;_-@_-"/>
  </numFmts>
  <fonts count="32">
    <font>
      <sz val="10"/>
      <name val="PT Sans"/>
      <family val="0"/>
    </font>
    <font>
      <sz val="8"/>
      <name val="PT Sans"/>
      <family val="0"/>
    </font>
    <font>
      <sz val="12"/>
      <name val="PT Sans"/>
      <family val="0"/>
    </font>
    <font>
      <b/>
      <sz val="12"/>
      <name val="PT Sans"/>
      <family val="2"/>
    </font>
    <font>
      <b/>
      <sz val="10"/>
      <name val="PT Sans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PT Sans"/>
      <family val="2"/>
    </font>
    <font>
      <i/>
      <sz val="12"/>
      <name val="PT Sans"/>
      <family val="2"/>
    </font>
    <font>
      <b/>
      <sz val="11"/>
      <name val="PT Sans"/>
      <family val="2"/>
    </font>
    <font>
      <i/>
      <sz val="11"/>
      <name val="PT Sans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>
        <color indexed="12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2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6" fillId="0" borderId="3" applyNumberFormat="0" applyFill="0" applyAlignment="0" applyProtection="0"/>
    <xf numFmtId="0" fontId="12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0" borderId="21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0" fontId="3" fillId="20" borderId="23" xfId="0" applyFont="1" applyFill="1" applyBorder="1" applyAlignment="1">
      <alignment/>
    </xf>
    <xf numFmtId="3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0" fontId="2" fillId="0" borderId="15" xfId="68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3" fillId="20" borderId="27" xfId="0" applyFont="1" applyFill="1" applyBorder="1" applyAlignment="1">
      <alignment vertical="top" wrapText="1"/>
    </xf>
    <xf numFmtId="0" fontId="3" fillId="20" borderId="27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0" fillId="0" borderId="0" xfId="0" applyNumberFormat="1" applyAlignment="1">
      <alignment horizontal="right"/>
    </xf>
    <xf numFmtId="168" fontId="2" fillId="0" borderId="0" xfId="64" applyFont="1" applyAlignment="1">
      <alignment/>
    </xf>
    <xf numFmtId="168" fontId="3" fillId="0" borderId="0" xfId="64" applyFont="1" applyAlignment="1">
      <alignment/>
    </xf>
    <xf numFmtId="169" fontId="2" fillId="0" borderId="15" xfId="0" applyNumberFormat="1" applyFont="1" applyBorder="1" applyAlignment="1">
      <alignment/>
    </xf>
    <xf numFmtId="10" fontId="3" fillId="0" borderId="26" xfId="68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0" fontId="3" fillId="20" borderId="27" xfId="0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78" applyFont="1" applyAlignment="1">
      <alignment/>
    </xf>
    <xf numFmtId="44" fontId="6" fillId="0" borderId="0" xfId="0" applyNumberFormat="1" applyFont="1" applyAlignment="1">
      <alignment/>
    </xf>
    <xf numFmtId="44" fontId="6" fillId="0" borderId="0" xfId="78" applyFont="1" applyAlignment="1">
      <alignment/>
    </xf>
    <xf numFmtId="44" fontId="0" fillId="0" borderId="0" xfId="0" applyNumberFormat="1" applyAlignment="1">
      <alignment/>
    </xf>
    <xf numFmtId="0" fontId="6" fillId="24" borderId="0" xfId="0" applyFont="1" applyFill="1" applyAlignment="1">
      <alignment/>
    </xf>
    <xf numFmtId="44" fontId="6" fillId="24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4" fillId="0" borderId="28" xfId="0" applyFont="1" applyBorder="1" applyAlignment="1">
      <alignment/>
    </xf>
    <xf numFmtId="168" fontId="0" fillId="0" borderId="21" xfId="64" applyFont="1" applyBorder="1" applyAlignment="1">
      <alignment/>
    </xf>
    <xf numFmtId="168" fontId="0" fillId="0" borderId="22" xfId="64" applyFont="1" applyBorder="1" applyAlignment="1">
      <alignment/>
    </xf>
    <xf numFmtId="168" fontId="4" fillId="24" borderId="27" xfId="64" applyFont="1" applyFill="1" applyBorder="1" applyAlignment="1">
      <alignment/>
    </xf>
    <xf numFmtId="0" fontId="6" fillId="0" borderId="0" xfId="71" applyFont="1" applyAlignment="1">
      <alignment horizontal="center"/>
      <protection/>
    </xf>
    <xf numFmtId="0" fontId="7" fillId="0" borderId="0" xfId="71">
      <alignment/>
      <protection/>
    </xf>
    <xf numFmtId="4" fontId="7" fillId="0" borderId="0" xfId="71" applyNumberFormat="1">
      <alignment/>
      <protection/>
    </xf>
    <xf numFmtId="44" fontId="7" fillId="0" borderId="0" xfId="78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4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65" fontId="3" fillId="0" borderId="3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2" fillId="0" borderId="29" xfId="0" applyFont="1" applyBorder="1" applyAlignment="1">
      <alignment/>
    </xf>
    <xf numFmtId="0" fontId="2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42" xfId="0" applyNumberFormat="1" applyFont="1" applyBorder="1" applyAlignment="1">
      <alignment horizontal="left"/>
    </xf>
    <xf numFmtId="0" fontId="28" fillId="0" borderId="0" xfId="70" applyFont="1">
      <alignment/>
      <protection/>
    </xf>
    <xf numFmtId="0" fontId="30" fillId="0" borderId="0" xfId="70" applyFont="1">
      <alignment/>
      <protection/>
    </xf>
    <xf numFmtId="0" fontId="5" fillId="0" borderId="0" xfId="70">
      <alignment/>
      <protection/>
    </xf>
    <xf numFmtId="3" fontId="5" fillId="0" borderId="0" xfId="70" applyNumberFormat="1">
      <alignment/>
      <protection/>
    </xf>
    <xf numFmtId="0" fontId="31" fillId="25" borderId="43" xfId="70" applyFont="1" applyFill="1" applyBorder="1">
      <alignment/>
      <protection/>
    </xf>
    <xf numFmtId="0" fontId="31" fillId="25" borderId="44" xfId="70" applyFont="1" applyFill="1" applyBorder="1">
      <alignment/>
      <protection/>
    </xf>
    <xf numFmtId="3" fontId="5" fillId="25" borderId="44" xfId="70" applyNumberFormat="1" applyFont="1" applyFill="1" applyBorder="1">
      <alignment/>
      <protection/>
    </xf>
    <xf numFmtId="0" fontId="5" fillId="25" borderId="45" xfId="70" applyFont="1" applyFill="1" applyBorder="1">
      <alignment/>
      <protection/>
    </xf>
    <xf numFmtId="0" fontId="5" fillId="0" borderId="0" xfId="70" applyFont="1">
      <alignment/>
      <protection/>
    </xf>
    <xf numFmtId="0" fontId="31" fillId="25" borderId="46" xfId="70" applyFont="1" applyFill="1" applyBorder="1">
      <alignment/>
      <protection/>
    </xf>
    <xf numFmtId="0" fontId="31" fillId="25" borderId="0" xfId="70" applyFont="1" applyFill="1" applyBorder="1">
      <alignment/>
      <protection/>
    </xf>
    <xf numFmtId="3" fontId="31" fillId="25" borderId="47" xfId="70" applyNumberFormat="1" applyFont="1" applyFill="1" applyBorder="1">
      <alignment/>
      <protection/>
    </xf>
    <xf numFmtId="3" fontId="31" fillId="25" borderId="0" xfId="70" applyNumberFormat="1" applyFont="1" applyFill="1" applyBorder="1" applyAlignment="1">
      <alignment horizontal="center"/>
      <protection/>
    </xf>
    <xf numFmtId="0" fontId="31" fillId="25" borderId="48" xfId="70" applyFont="1" applyFill="1" applyBorder="1">
      <alignment/>
      <protection/>
    </xf>
    <xf numFmtId="0" fontId="31" fillId="0" borderId="0" xfId="70" applyFont="1">
      <alignment/>
      <protection/>
    </xf>
    <xf numFmtId="0" fontId="31" fillId="25" borderId="46" xfId="70" applyFont="1" applyFill="1" applyBorder="1" applyAlignment="1">
      <alignment horizontal="center"/>
      <protection/>
    </xf>
    <xf numFmtId="0" fontId="31" fillId="25" borderId="0" xfId="70" applyFont="1" applyFill="1" applyBorder="1" applyAlignment="1">
      <alignment horizontal="center"/>
      <protection/>
    </xf>
    <xf numFmtId="3" fontId="31" fillId="25" borderId="39" xfId="70" applyNumberFormat="1" applyFont="1" applyFill="1" applyBorder="1" applyAlignment="1">
      <alignment horizontal="center"/>
      <protection/>
    </xf>
    <xf numFmtId="0" fontId="31" fillId="25" borderId="49" xfId="70" applyFont="1" applyFill="1" applyBorder="1" applyAlignment="1">
      <alignment horizontal="center"/>
      <protection/>
    </xf>
    <xf numFmtId="0" fontId="31" fillId="0" borderId="0" xfId="70" applyFont="1" applyAlignment="1">
      <alignment horizontal="center"/>
      <protection/>
    </xf>
    <xf numFmtId="1" fontId="31" fillId="25" borderId="39" xfId="70" applyNumberFormat="1" applyFont="1" applyFill="1" applyBorder="1" applyAlignment="1">
      <alignment horizontal="center"/>
      <protection/>
    </xf>
    <xf numFmtId="1" fontId="31" fillId="25" borderId="50" xfId="70" applyNumberFormat="1" applyFont="1" applyFill="1" applyBorder="1" applyAlignment="1">
      <alignment horizontal="center"/>
      <protection/>
    </xf>
    <xf numFmtId="0" fontId="31" fillId="25" borderId="51" xfId="70" applyFont="1" applyFill="1" applyBorder="1" applyAlignment="1">
      <alignment horizontal="center"/>
      <protection/>
    </xf>
    <xf numFmtId="0" fontId="31" fillId="25" borderId="52" xfId="70" applyFont="1" applyFill="1" applyBorder="1" applyAlignment="1">
      <alignment horizontal="center"/>
      <protection/>
    </xf>
    <xf numFmtId="0" fontId="31" fillId="25" borderId="53" xfId="70" applyFont="1" applyFill="1" applyBorder="1" applyAlignment="1">
      <alignment horizontal="center"/>
      <protection/>
    </xf>
    <xf numFmtId="3" fontId="31" fillId="25" borderId="54" xfId="70" applyNumberFormat="1" applyFont="1" applyFill="1" applyBorder="1" applyAlignment="1">
      <alignment horizontal="center"/>
      <protection/>
    </xf>
    <xf numFmtId="0" fontId="31" fillId="25" borderId="55" xfId="70" applyFont="1" applyFill="1" applyBorder="1" applyAlignment="1">
      <alignment horizontal="center"/>
      <protection/>
    </xf>
    <xf numFmtId="0" fontId="31" fillId="25" borderId="56" xfId="70" applyFont="1" applyFill="1" applyBorder="1" applyAlignment="1">
      <alignment horizontal="center"/>
      <protection/>
    </xf>
    <xf numFmtId="0" fontId="31" fillId="25" borderId="57" xfId="70" applyFont="1" applyFill="1" applyBorder="1" applyAlignment="1">
      <alignment horizontal="center"/>
      <protection/>
    </xf>
    <xf numFmtId="3" fontId="31" fillId="25" borderId="33" xfId="70" applyNumberFormat="1" applyFont="1" applyFill="1" applyBorder="1" applyAlignment="1">
      <alignment horizontal="center"/>
      <protection/>
    </xf>
    <xf numFmtId="0" fontId="31" fillId="25" borderId="58" xfId="70" applyFont="1" applyFill="1" applyBorder="1" applyAlignment="1">
      <alignment horizontal="center"/>
      <protection/>
    </xf>
    <xf numFmtId="0" fontId="31" fillId="0" borderId="46" xfId="70" applyFont="1" applyBorder="1" applyAlignment="1">
      <alignment vertical="top"/>
      <protection/>
    </xf>
    <xf numFmtId="0" fontId="31" fillId="0" borderId="0" xfId="70" applyFont="1" applyBorder="1" applyAlignment="1">
      <alignment wrapText="1"/>
      <protection/>
    </xf>
    <xf numFmtId="3" fontId="5" fillId="0" borderId="39" xfId="70" applyNumberFormat="1" applyBorder="1">
      <alignment/>
      <protection/>
    </xf>
    <xf numFmtId="0" fontId="5" fillId="0" borderId="49" xfId="70" applyBorder="1">
      <alignment/>
      <protection/>
    </xf>
    <xf numFmtId="2" fontId="5" fillId="0" borderId="46" xfId="70" applyNumberFormat="1" applyFont="1" applyBorder="1" applyAlignment="1" quotePrefix="1">
      <alignment vertical="top"/>
      <protection/>
    </xf>
    <xf numFmtId="0" fontId="5" fillId="0" borderId="0" xfId="70" applyFont="1" applyBorder="1" applyAlignment="1">
      <alignment wrapText="1"/>
      <protection/>
    </xf>
    <xf numFmtId="168" fontId="5" fillId="0" borderId="39" xfId="64" applyBorder="1" applyAlignment="1">
      <alignment/>
    </xf>
    <xf numFmtId="16" fontId="5" fillId="0" borderId="46" xfId="70" applyNumberFormat="1" applyFont="1" applyBorder="1" applyAlignment="1" quotePrefix="1">
      <alignment vertical="top"/>
      <protection/>
    </xf>
    <xf numFmtId="0" fontId="5" fillId="0" borderId="46" xfId="70" applyFont="1" applyBorder="1" applyAlignment="1" quotePrefix="1">
      <alignment vertical="top"/>
      <protection/>
    </xf>
    <xf numFmtId="16" fontId="31" fillId="0" borderId="46" xfId="70" applyNumberFormat="1" applyFont="1" applyBorder="1" applyAlignment="1">
      <alignment vertical="top"/>
      <protection/>
    </xf>
    <xf numFmtId="167" fontId="5" fillId="0" borderId="39" xfId="64" applyNumberFormat="1" applyBorder="1" applyAlignment="1">
      <alignment/>
    </xf>
    <xf numFmtId="0" fontId="5" fillId="0" borderId="49" xfId="70" applyBorder="1" applyAlignment="1">
      <alignment wrapText="1"/>
      <protection/>
    </xf>
    <xf numFmtId="0" fontId="5" fillId="0" borderId="59" xfId="70" applyFont="1" applyBorder="1" applyAlignment="1" quotePrefix="1">
      <alignment vertical="top"/>
      <protection/>
    </xf>
    <xf numFmtId="0" fontId="5" fillId="0" borderId="60" xfId="70" applyFont="1" applyBorder="1" applyAlignment="1">
      <alignment wrapText="1"/>
      <protection/>
    </xf>
    <xf numFmtId="168" fontId="5" fillId="0" borderId="0" xfId="64" applyAlignment="1">
      <alignment/>
    </xf>
    <xf numFmtId="2" fontId="5" fillId="0" borderId="49" xfId="70" applyNumberFormat="1" applyBorder="1" applyAlignment="1">
      <alignment wrapText="1"/>
      <protection/>
    </xf>
    <xf numFmtId="167" fontId="5" fillId="0" borderId="39" xfId="70" applyNumberFormat="1" applyBorder="1">
      <alignment/>
      <protection/>
    </xf>
    <xf numFmtId="0" fontId="5" fillId="0" borderId="61" xfId="70" applyBorder="1">
      <alignment/>
      <protection/>
    </xf>
    <xf numFmtId="3" fontId="5" fillId="0" borderId="61" xfId="70" applyNumberFormat="1" applyBorder="1">
      <alignment/>
      <protection/>
    </xf>
    <xf numFmtId="0" fontId="5" fillId="0" borderId="0" xfId="70" applyAlignment="1">
      <alignment/>
      <protection/>
    </xf>
    <xf numFmtId="168" fontId="5" fillId="0" borderId="0" xfId="64" applyFont="1" applyAlignment="1">
      <alignment/>
    </xf>
    <xf numFmtId="4" fontId="7" fillId="0" borderId="0" xfId="71" applyNumberFormat="1" applyFont="1">
      <alignment/>
      <protection/>
    </xf>
    <xf numFmtId="0" fontId="7" fillId="0" borderId="0" xfId="71" applyFont="1">
      <alignment/>
      <protection/>
    </xf>
    <xf numFmtId="0" fontId="5" fillId="0" borderId="49" xfId="70" applyFont="1" applyBorder="1" applyAlignment="1">
      <alignment wrapText="1"/>
      <protection/>
    </xf>
    <xf numFmtId="0" fontId="5" fillId="0" borderId="0" xfId="70" applyFont="1" applyBorder="1" applyAlignment="1">
      <alignment vertical="top" wrapText="1"/>
      <protection/>
    </xf>
    <xf numFmtId="168" fontId="5" fillId="0" borderId="39" xfId="64" applyBorder="1" applyAlignment="1">
      <alignment vertical="top"/>
    </xf>
    <xf numFmtId="3" fontId="5" fillId="0" borderId="62" xfId="70" applyNumberFormat="1" applyBorder="1">
      <alignment/>
      <protection/>
    </xf>
    <xf numFmtId="168" fontId="5" fillId="0" borderId="62" xfId="64" applyBorder="1" applyAlignment="1">
      <alignment/>
    </xf>
    <xf numFmtId="167" fontId="5" fillId="0" borderId="62" xfId="64" applyNumberFormat="1" applyBorder="1" applyAlignment="1">
      <alignment/>
    </xf>
    <xf numFmtId="168" fontId="5" fillId="0" borderId="62" xfId="64" applyBorder="1" applyAlignment="1">
      <alignment vertical="top"/>
    </xf>
    <xf numFmtId="3" fontId="5" fillId="0" borderId="0" xfId="70" applyNumberFormat="1" applyBorder="1">
      <alignment/>
      <protection/>
    </xf>
    <xf numFmtId="168" fontId="5" fillId="0" borderId="0" xfId="64" applyBorder="1" applyAlignment="1">
      <alignment/>
    </xf>
    <xf numFmtId="167" fontId="5" fillId="0" borderId="0" xfId="64" applyNumberFormat="1" applyBorder="1" applyAlignment="1">
      <alignment/>
    </xf>
    <xf numFmtId="3" fontId="5" fillId="0" borderId="47" xfId="70" applyNumberFormat="1" applyBorder="1">
      <alignment/>
      <protection/>
    </xf>
    <xf numFmtId="167" fontId="5" fillId="0" borderId="0" xfId="70" applyNumberFormat="1" applyBorder="1">
      <alignment/>
      <protection/>
    </xf>
    <xf numFmtId="168" fontId="5" fillId="0" borderId="63" xfId="64" applyFont="1" applyBorder="1" applyAlignment="1">
      <alignment vertical="top" wrapText="1"/>
    </xf>
    <xf numFmtId="168" fontId="5" fillId="0" borderId="60" xfId="64" applyFont="1" applyBorder="1" applyAlignment="1">
      <alignment vertical="top" wrapText="1"/>
    </xf>
    <xf numFmtId="0" fontId="5" fillId="0" borderId="64" xfId="70" applyFont="1" applyBorder="1" applyAlignment="1">
      <alignment vertical="top" wrapText="1"/>
      <protection/>
    </xf>
    <xf numFmtId="0" fontId="5" fillId="0" borderId="65" xfId="70" applyFont="1" applyBorder="1" applyAlignment="1">
      <alignment vertical="top"/>
      <protection/>
    </xf>
    <xf numFmtId="167" fontId="5" fillId="0" borderId="66" xfId="64" applyNumberFormat="1" applyBorder="1" applyAlignment="1">
      <alignment horizontal="center"/>
    </xf>
    <xf numFmtId="167" fontId="5" fillId="0" borderId="66" xfId="64" applyNumberFormat="1" applyFont="1" applyBorder="1" applyAlignment="1">
      <alignment horizontal="center"/>
    </xf>
    <xf numFmtId="0" fontId="4" fillId="0" borderId="0" xfId="0" applyFont="1" applyAlignment="1">
      <alignment/>
    </xf>
    <xf numFmtId="168" fontId="0" fillId="0" borderId="0" xfId="64" applyAlignment="1">
      <alignment/>
    </xf>
    <xf numFmtId="169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4" fontId="4" fillId="0" borderId="0" xfId="78" applyFont="1" applyAlignment="1">
      <alignment/>
    </xf>
    <xf numFmtId="211" fontId="5" fillId="0" borderId="39" xfId="64" applyNumberFormat="1" applyBorder="1" applyAlignment="1">
      <alignment/>
    </xf>
    <xf numFmtId="0" fontId="23" fillId="0" borderId="0" xfId="0" applyFont="1" applyAlignment="1">
      <alignment horizontal="left" vertical="top" wrapText="1"/>
    </xf>
    <xf numFmtId="0" fontId="3" fillId="20" borderId="28" xfId="0" applyFont="1" applyFill="1" applyBorder="1" applyAlignment="1">
      <alignment horizontal="center" vertical="center"/>
    </xf>
    <xf numFmtId="0" fontId="3" fillId="20" borderId="67" xfId="0" applyFont="1" applyFill="1" applyBorder="1" applyAlignment="1">
      <alignment horizontal="center" vertical="center"/>
    </xf>
    <xf numFmtId="0" fontId="3" fillId="20" borderId="68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3" fillId="20" borderId="28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3" fontId="31" fillId="25" borderId="33" xfId="70" applyNumberFormat="1" applyFont="1" applyFill="1" applyBorder="1" applyAlignment="1">
      <alignment horizontal="center"/>
      <protection/>
    </xf>
    <xf numFmtId="3" fontId="31" fillId="25" borderId="34" xfId="70" applyNumberFormat="1" applyFont="1" applyFill="1" applyBorder="1" applyAlignment="1">
      <alignment horizontal="center"/>
      <protection/>
    </xf>
    <xf numFmtId="3" fontId="28" fillId="0" borderId="0" xfId="70" applyNumberFormat="1" applyFont="1" applyBorder="1" applyAlignment="1">
      <alignment horizontal="center"/>
      <protection/>
    </xf>
    <xf numFmtId="3" fontId="29" fillId="0" borderId="0" xfId="70" applyNumberFormat="1" applyFont="1" applyAlignment="1">
      <alignment horizontal="center"/>
      <protection/>
    </xf>
    <xf numFmtId="3" fontId="31" fillId="25" borderId="69" xfId="70" applyNumberFormat="1" applyFont="1" applyFill="1" applyBorder="1" applyAlignment="1">
      <alignment horizontal="center"/>
      <protection/>
    </xf>
    <xf numFmtId="3" fontId="31" fillId="25" borderId="39" xfId="70" applyNumberFormat="1" applyFont="1" applyFill="1" applyBorder="1" applyAlignment="1">
      <alignment horizontal="center"/>
      <protection/>
    </xf>
    <xf numFmtId="3" fontId="31" fillId="25" borderId="62" xfId="70" applyNumberFormat="1" applyFont="1" applyFill="1" applyBorder="1" applyAlignment="1">
      <alignment horizontal="center"/>
      <protection/>
    </xf>
    <xf numFmtId="1" fontId="31" fillId="25" borderId="39" xfId="70" applyNumberFormat="1" applyFont="1" applyFill="1" applyBorder="1" applyAlignment="1">
      <alignment horizontal="center"/>
      <protection/>
    </xf>
    <xf numFmtId="1" fontId="31" fillId="25" borderId="62" xfId="70" applyNumberFormat="1" applyFont="1" applyFill="1" applyBorder="1" applyAlignment="1">
      <alignment horizontal="center"/>
      <protection/>
    </xf>
    <xf numFmtId="3" fontId="31" fillId="25" borderId="54" xfId="70" applyNumberFormat="1" applyFont="1" applyFill="1" applyBorder="1" applyAlignment="1">
      <alignment horizontal="center"/>
      <protection/>
    </xf>
    <xf numFmtId="3" fontId="31" fillId="25" borderId="70" xfId="70" applyNumberFormat="1" applyFont="1" applyFill="1" applyBorder="1" applyAlignment="1">
      <alignment horizontal="center"/>
      <protection/>
    </xf>
    <xf numFmtId="0" fontId="5" fillId="0" borderId="0" xfId="70" applyAlignment="1">
      <alignment/>
      <protection/>
    </xf>
    <xf numFmtId="0" fontId="5" fillId="0" borderId="61" xfId="70" applyBorder="1" applyAlignment="1">
      <alignment/>
      <protection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Euro" xfId="64"/>
    <cellStyle name="Gut" xfId="65"/>
    <cellStyle name="Neutral" xfId="66"/>
    <cellStyle name="Notiz" xfId="67"/>
    <cellStyle name="Percent" xfId="68"/>
    <cellStyle name="Schlecht" xfId="69"/>
    <cellStyle name="Standard_HH 2013 - Fraktionen - Geldwerte Leistungen" xfId="70"/>
    <cellStyle name="Standard_rechner_kosten_fraktionen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55" zoomScaleSheetLayoutView="55" zoomScalePageLayoutView="0" workbookViewId="0" topLeftCell="A1">
      <selection activeCell="L28" sqref="L28"/>
    </sheetView>
  </sheetViews>
  <sheetFormatPr defaultColWidth="11.00390625" defaultRowHeight="12.75"/>
  <cols>
    <col min="1" max="1" width="11.375" style="1" customWidth="1"/>
    <col min="2" max="2" width="14.00390625" style="1" bestFit="1" customWidth="1"/>
    <col min="3" max="3" width="19.125" style="1" bestFit="1" customWidth="1"/>
    <col min="4" max="4" width="13.75390625" style="1" bestFit="1" customWidth="1"/>
    <col min="5" max="5" width="24.375" style="1" bestFit="1" customWidth="1"/>
    <col min="6" max="6" width="20.625" style="1" customWidth="1"/>
    <col min="7" max="7" width="22.125" style="1" customWidth="1"/>
    <col min="8" max="8" width="23.00390625" style="1" bestFit="1" customWidth="1"/>
    <col min="9" max="16384" width="11.375" style="1" customWidth="1"/>
  </cols>
  <sheetData>
    <row r="1" spans="1:8" s="34" customFormat="1" ht="32.25" thickBot="1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23</v>
      </c>
      <c r="G1" s="33" t="s">
        <v>24</v>
      </c>
      <c r="H1" s="33" t="s">
        <v>26</v>
      </c>
    </row>
    <row r="2" spans="1:8" ht="15.75">
      <c r="A2" s="19" t="s">
        <v>5</v>
      </c>
      <c r="B2" s="2">
        <v>3082</v>
      </c>
      <c r="C2" s="3">
        <v>21.04</v>
      </c>
      <c r="D2" s="4" t="s">
        <v>8</v>
      </c>
      <c r="E2" s="28"/>
      <c r="F2" s="5"/>
      <c r="G2" s="5"/>
      <c r="H2" s="5"/>
    </row>
    <row r="3" spans="1:8" ht="15.75">
      <c r="A3" s="20"/>
      <c r="B3" s="6">
        <v>3084</v>
      </c>
      <c r="C3" s="7">
        <v>20.48</v>
      </c>
      <c r="D3" s="8" t="s">
        <v>8</v>
      </c>
      <c r="E3" s="29"/>
      <c r="F3" s="9"/>
      <c r="G3" s="9"/>
      <c r="H3" s="9"/>
    </row>
    <row r="4" spans="1:8" ht="15.75">
      <c r="A4" s="20"/>
      <c r="B4" s="6">
        <v>3086</v>
      </c>
      <c r="C4" s="7">
        <v>21.9</v>
      </c>
      <c r="D4" s="8" t="s">
        <v>8</v>
      </c>
      <c r="E4" s="29"/>
      <c r="F4" s="9"/>
      <c r="G4" s="9"/>
      <c r="H4" s="9"/>
    </row>
    <row r="5" spans="1:8" ht="15.75">
      <c r="A5" s="20"/>
      <c r="B5" s="10" t="s">
        <v>6</v>
      </c>
      <c r="C5" s="7">
        <v>16.32</v>
      </c>
      <c r="D5" s="8" t="s">
        <v>9</v>
      </c>
      <c r="E5" s="29" t="s">
        <v>22</v>
      </c>
      <c r="F5" s="9"/>
      <c r="G5" s="9"/>
      <c r="H5" s="9"/>
    </row>
    <row r="6" spans="1:8" ht="15.75">
      <c r="A6" s="20"/>
      <c r="B6" s="6"/>
      <c r="C6" s="7"/>
      <c r="D6" s="24">
        <f>SUM(C2:C4)</f>
        <v>63.419999999999995</v>
      </c>
      <c r="E6" s="29" t="s">
        <v>19</v>
      </c>
      <c r="F6" s="27">
        <f>D6/'NR Raumzuweisung Fraktionen'!$H$8</f>
        <v>0.004043209168177611</v>
      </c>
      <c r="G6" s="38">
        <f>F6*'NR Raumzuweisung Fraktionen'!$C$13</f>
        <v>4402.759791604508</v>
      </c>
      <c r="H6" s="38">
        <f>F6*'NR Raumzuweisung Fraktionen'!$C$17</f>
        <v>10205.789537574688</v>
      </c>
    </row>
    <row r="7" spans="1:8" ht="15.75">
      <c r="A7" s="20"/>
      <c r="B7" s="6">
        <v>3089</v>
      </c>
      <c r="C7" s="7">
        <v>80.28</v>
      </c>
      <c r="D7" s="8" t="s">
        <v>7</v>
      </c>
      <c r="E7" s="29"/>
      <c r="F7" s="9"/>
      <c r="G7" s="9"/>
      <c r="H7" s="9"/>
    </row>
    <row r="8" spans="1:8" ht="15.75">
      <c r="A8" s="20"/>
      <c r="B8" s="6"/>
      <c r="C8" s="7"/>
      <c r="D8" s="24">
        <f>SUM(C7)</f>
        <v>80.28</v>
      </c>
      <c r="E8" s="29" t="s">
        <v>18</v>
      </c>
      <c r="F8" s="27">
        <f>D8/'NR Raumzuweisung Fraktionen'!$H$8</f>
        <v>0.005118083128686512</v>
      </c>
      <c r="G8" s="38">
        <f>F8*'NR Raumzuweisung Fraktionen'!$C$13</f>
        <v>5573.219111794542</v>
      </c>
      <c r="H8" s="38">
        <f>F8*'NR Raumzuweisung Fraktionen'!$C$17</f>
        <v>12918.965374905329</v>
      </c>
    </row>
    <row r="9" spans="1:8" ht="16.5" thickBot="1">
      <c r="A9" s="21"/>
      <c r="B9" s="16" t="s">
        <v>16</v>
      </c>
      <c r="C9" s="17">
        <f>SUM(C2:C4,C7)</f>
        <v>143.7</v>
      </c>
      <c r="D9" s="11"/>
      <c r="E9" s="30" t="s">
        <v>17</v>
      </c>
      <c r="F9" s="39">
        <f>C9/'NR Raumzuweisung Fraktionen'!$H$8</f>
        <v>0.009161292296864122</v>
      </c>
      <c r="G9" s="40">
        <f>F9*'NR Raumzuweisung Fraktionen'!$C$13</f>
        <v>9975.97890339905</v>
      </c>
      <c r="H9" s="40">
        <f>F9*'NR Raumzuweisung Fraktionen'!$C$17</f>
        <v>23124.754912480013</v>
      </c>
    </row>
    <row r="10" spans="1:8" ht="15.75">
      <c r="A10" s="20" t="s">
        <v>10</v>
      </c>
      <c r="B10" s="12">
        <v>3070</v>
      </c>
      <c r="C10" s="13">
        <v>17.43</v>
      </c>
      <c r="D10" s="14" t="s">
        <v>8</v>
      </c>
      <c r="E10" s="31"/>
      <c r="F10" s="15"/>
      <c r="G10" s="15"/>
      <c r="H10" s="15"/>
    </row>
    <row r="11" spans="1:8" ht="15.75">
      <c r="A11" s="20"/>
      <c r="B11" s="6">
        <v>3072</v>
      </c>
      <c r="C11" s="7">
        <v>16.95</v>
      </c>
      <c r="D11" s="8" t="s">
        <v>8</v>
      </c>
      <c r="E11" s="29"/>
      <c r="F11" s="9"/>
      <c r="G11" s="9"/>
      <c r="H11" s="9"/>
    </row>
    <row r="12" spans="1:8" ht="15.75">
      <c r="A12" s="20"/>
      <c r="B12" s="6">
        <v>3074</v>
      </c>
      <c r="C12" s="7">
        <v>17.67</v>
      </c>
      <c r="D12" s="8" t="s">
        <v>8</v>
      </c>
      <c r="E12" s="29"/>
      <c r="F12" s="9"/>
      <c r="G12" s="9"/>
      <c r="H12" s="9"/>
    </row>
    <row r="13" spans="1:8" ht="15.75">
      <c r="A13" s="20"/>
      <c r="B13" s="10" t="s">
        <v>11</v>
      </c>
      <c r="C13" s="7">
        <v>34.72</v>
      </c>
      <c r="D13" s="8" t="s">
        <v>9</v>
      </c>
      <c r="E13" s="29"/>
      <c r="F13" s="9"/>
      <c r="G13" s="9"/>
      <c r="H13" s="9"/>
    </row>
    <row r="14" spans="1:8" ht="15.75">
      <c r="A14" s="20"/>
      <c r="B14" s="10"/>
      <c r="C14" s="7"/>
      <c r="D14" s="24">
        <f>SUM(C10:C13)</f>
        <v>86.77</v>
      </c>
      <c r="E14" s="29" t="s">
        <v>18</v>
      </c>
      <c r="F14" s="27">
        <f>D14/'NR Raumzuweisung Fraktionen'!$H$8</f>
        <v>0.005531839475288099</v>
      </c>
      <c r="G14" s="38">
        <f>F14*'NR Raumzuweisung Fraktionen'!$C$13</f>
        <v>6023.769585580623</v>
      </c>
      <c r="H14" s="38">
        <f>F14*'NR Raumzuweisung Fraktionen'!$C$17</f>
        <v>13963.36105606048</v>
      </c>
    </row>
    <row r="15" spans="1:8" ht="15.75">
      <c r="A15" s="20"/>
      <c r="B15" s="6">
        <v>3077</v>
      </c>
      <c r="C15" s="7">
        <v>62.94</v>
      </c>
      <c r="D15" s="8" t="s">
        <v>7</v>
      </c>
      <c r="E15" s="29"/>
      <c r="F15" s="9"/>
      <c r="G15" s="9"/>
      <c r="H15" s="9"/>
    </row>
    <row r="16" spans="1:8" ht="15.75">
      <c r="A16" s="20"/>
      <c r="B16" s="22"/>
      <c r="C16" s="23"/>
      <c r="D16" s="24">
        <f>SUM(C15)</f>
        <v>62.94</v>
      </c>
      <c r="E16" s="29" t="s">
        <v>18</v>
      </c>
      <c r="F16" s="27">
        <f>D16/'NR Raumzuweisung Fraktionen'!$H$8</f>
        <v>0.004012607774284118</v>
      </c>
      <c r="G16" s="38">
        <f>F16*'NR Raumzuweisung Fraktionen'!$C$13</f>
        <v>4369.437106332193</v>
      </c>
      <c r="H16" s="38">
        <f>F16*'NR Raumzuweisung Fraktionen'!$C$17</f>
        <v>10128.546097365985</v>
      </c>
    </row>
    <row r="17" spans="1:8" ht="16.5" thickBot="1">
      <c r="A17" s="21"/>
      <c r="B17" s="16" t="s">
        <v>16</v>
      </c>
      <c r="C17" s="17">
        <f>SUM(C10:C15)</f>
        <v>149.70999999999998</v>
      </c>
      <c r="D17" s="11"/>
      <c r="E17" s="30"/>
      <c r="F17" s="39">
        <f>C17/'NR Raumzuweisung Fraktionen'!$H$8</f>
        <v>0.009544447249572216</v>
      </c>
      <c r="G17" s="40">
        <f>F17*'NR Raumzuweisung Fraktionen'!$C$13</f>
        <v>10393.206691912816</v>
      </c>
      <c r="H17" s="40">
        <f>F17*'NR Raumzuweisung Fraktionen'!$C$17</f>
        <v>24091.907153426462</v>
      </c>
    </row>
    <row r="18" spans="1:8" ht="15.75">
      <c r="A18" s="20" t="s">
        <v>12</v>
      </c>
      <c r="B18" s="12">
        <v>3066</v>
      </c>
      <c r="C18" s="13">
        <v>17.19</v>
      </c>
      <c r="D18" s="14" t="s">
        <v>8</v>
      </c>
      <c r="E18" s="31"/>
      <c r="F18" s="15"/>
      <c r="G18" s="15"/>
      <c r="H18" s="15"/>
    </row>
    <row r="19" spans="1:8" ht="15.75">
      <c r="A19" s="20"/>
      <c r="B19" s="6">
        <v>3068</v>
      </c>
      <c r="C19" s="7">
        <v>17.91</v>
      </c>
      <c r="D19" s="8" t="s">
        <v>8</v>
      </c>
      <c r="E19" s="29"/>
      <c r="F19" s="9"/>
      <c r="G19" s="9"/>
      <c r="H19" s="9"/>
    </row>
    <row r="20" spans="1:8" ht="15.75">
      <c r="A20" s="20"/>
      <c r="B20" s="6"/>
      <c r="C20" s="7"/>
      <c r="D20" s="24">
        <f>SUM(C18:C19)</f>
        <v>35.1</v>
      </c>
      <c r="E20" s="29" t="s">
        <v>18</v>
      </c>
      <c r="F20" s="27">
        <f>D20/'NR Raumzuweisung Fraktionen'!$H$8</f>
        <v>0.0022377269284615917</v>
      </c>
      <c r="G20" s="38">
        <f>F20*'NR Raumzuweisung Fraktionen'!$C$13</f>
        <v>2436.721360537973</v>
      </c>
      <c r="H20" s="38">
        <f>F20*'NR Raumzuweisung Fraktionen'!$C$17</f>
        <v>5648.4265652612985</v>
      </c>
    </row>
    <row r="21" spans="1:8" ht="15.75">
      <c r="A21" s="20"/>
      <c r="B21" s="6">
        <v>3071</v>
      </c>
      <c r="C21" s="7">
        <v>56.63</v>
      </c>
      <c r="D21" s="8" t="s">
        <v>7</v>
      </c>
      <c r="E21" s="29"/>
      <c r="F21" s="9"/>
      <c r="G21" s="9"/>
      <c r="H21" s="9"/>
    </row>
    <row r="22" spans="1:8" ht="15.75">
      <c r="A22" s="20"/>
      <c r="B22" s="22"/>
      <c r="C22" s="23"/>
      <c r="D22" s="24">
        <f>SUM(C20:C21)</f>
        <v>56.63</v>
      </c>
      <c r="E22" s="29" t="s">
        <v>18</v>
      </c>
      <c r="F22" s="27">
        <f>D22/'NR Raumzuweisung Fraktionen'!$H$8</f>
        <v>0.0036103269503925907</v>
      </c>
      <c r="G22" s="38">
        <f>F22*'NR Raumzuweisung Fraktionen'!$C$13</f>
        <v>3931.382639523231</v>
      </c>
      <c r="H22" s="38">
        <f>F22*'NR Raumzuweisung Fraktionen'!$C$17</f>
        <v>9113.116706289098</v>
      </c>
    </row>
    <row r="23" spans="1:8" ht="16.5" thickBot="1">
      <c r="A23" s="21"/>
      <c r="B23" s="16" t="s">
        <v>16</v>
      </c>
      <c r="C23" s="17">
        <f>SUM(C18:C21)</f>
        <v>91.73</v>
      </c>
      <c r="D23" s="11"/>
      <c r="E23" s="30"/>
      <c r="F23" s="39">
        <f>C23/'NR Raumzuweisung Fraktionen'!$H$8</f>
        <v>0.005848053878854182</v>
      </c>
      <c r="G23" s="40">
        <f>F23*'NR Raumzuweisung Fraktionen'!$C$13</f>
        <v>6368.104000061203</v>
      </c>
      <c r="H23" s="40">
        <f>F23*'NR Raumzuweisung Fraktionen'!$C$17</f>
        <v>14761.543271550396</v>
      </c>
    </row>
    <row r="24" spans="1:8" ht="15.75">
      <c r="A24" s="20" t="s">
        <v>15</v>
      </c>
      <c r="B24" s="12">
        <v>3078</v>
      </c>
      <c r="C24" s="13">
        <v>21.31</v>
      </c>
      <c r="D24" s="14" t="s">
        <v>8</v>
      </c>
      <c r="E24" s="31"/>
      <c r="F24" s="15"/>
      <c r="G24" s="15"/>
      <c r="H24" s="15"/>
    </row>
    <row r="25" spans="1:8" ht="15.75">
      <c r="A25" s="20"/>
      <c r="B25" s="6">
        <v>3080</v>
      </c>
      <c r="C25" s="7">
        <v>19.39</v>
      </c>
      <c r="D25" s="8" t="s">
        <v>8</v>
      </c>
      <c r="E25" s="29"/>
      <c r="F25" s="9"/>
      <c r="G25" s="9"/>
      <c r="H25" s="9"/>
    </row>
    <row r="26" spans="1:8" ht="15.75">
      <c r="A26" s="20"/>
      <c r="B26" s="6"/>
      <c r="C26" s="7"/>
      <c r="D26" s="24">
        <f>SUM(C24:C25)</f>
        <v>40.7</v>
      </c>
      <c r="E26" s="29" t="s">
        <v>18</v>
      </c>
      <c r="F26" s="27">
        <f>D26/'NR Raumzuweisung Fraktionen'!$H$8</f>
        <v>0.00259474319055233</v>
      </c>
      <c r="G26" s="38">
        <f>F26*'NR Raumzuweisung Fraktionen'!$C$13</f>
        <v>2825.4860220483047</v>
      </c>
      <c r="H26" s="38">
        <f>F26*'NR Raumzuweisung Fraktionen'!$C$17</f>
        <v>6549.600034362817</v>
      </c>
    </row>
    <row r="27" spans="1:12" ht="15.75">
      <c r="A27" s="20"/>
      <c r="B27" s="6">
        <v>3067</v>
      </c>
      <c r="C27" s="7">
        <v>40.96</v>
      </c>
      <c r="D27" s="8" t="s">
        <v>7</v>
      </c>
      <c r="E27" s="29"/>
      <c r="F27" s="9"/>
      <c r="G27" s="9"/>
      <c r="H27" s="9"/>
      <c r="L27" s="1">
        <v>55555</v>
      </c>
    </row>
    <row r="28" spans="1:8" ht="15.75">
      <c r="A28" s="20"/>
      <c r="B28" s="22"/>
      <c r="C28" s="23"/>
      <c r="D28" s="24">
        <f>SUM(C26:C27)</f>
        <v>40.96</v>
      </c>
      <c r="E28" s="29" t="s">
        <v>18</v>
      </c>
      <c r="F28" s="27">
        <f>D28/'NR Raumzuweisung Fraktionen'!$H$8</f>
        <v>0.002611318945577971</v>
      </c>
      <c r="G28" s="38">
        <f>F28*'NR Raumzuweisung Fraktionen'!$C$13</f>
        <v>2843.5358099041414</v>
      </c>
      <c r="H28" s="38">
        <f>F28*'NR Raumzuweisung Fraktionen'!$C$17</f>
        <v>6591.440231142529</v>
      </c>
    </row>
    <row r="29" spans="1:8" ht="16.5" thickBot="1">
      <c r="A29" s="21"/>
      <c r="B29" s="16" t="s">
        <v>16</v>
      </c>
      <c r="C29" s="17">
        <f>SUM(C24:C27)</f>
        <v>81.66</v>
      </c>
      <c r="D29" s="11"/>
      <c r="E29" s="30"/>
      <c r="F29" s="39">
        <f>C29/'NR Raumzuweisung Fraktionen'!$H$8</f>
        <v>0.005206062136130301</v>
      </c>
      <c r="G29" s="40">
        <f>F29*'NR Raumzuweisung Fraktionen'!$C$13</f>
        <v>5669.021831952446</v>
      </c>
      <c r="H29" s="40">
        <f>F29*'NR Raumzuweisung Fraktionen'!$C$17</f>
        <v>13141.040265505344</v>
      </c>
    </row>
    <row r="30" spans="1:8" ht="15.75">
      <c r="A30" s="20" t="s">
        <v>13</v>
      </c>
      <c r="B30" s="12">
        <v>2083</v>
      </c>
      <c r="C30" s="13">
        <v>20.3</v>
      </c>
      <c r="D30" s="14" t="s">
        <v>8</v>
      </c>
      <c r="E30" s="31"/>
      <c r="F30" s="15"/>
      <c r="G30" s="15"/>
      <c r="H30" s="15"/>
    </row>
    <row r="31" spans="1:8" ht="15.75">
      <c r="A31" s="20"/>
      <c r="B31" s="6">
        <v>2085</v>
      </c>
      <c r="C31" s="7">
        <v>17.81</v>
      </c>
      <c r="D31" s="8" t="s">
        <v>8</v>
      </c>
      <c r="E31" s="29"/>
      <c r="F31" s="9"/>
      <c r="G31" s="9"/>
      <c r="H31" s="9"/>
    </row>
    <row r="32" spans="1:8" ht="15.75">
      <c r="A32" s="20"/>
      <c r="B32" s="6"/>
      <c r="C32" s="7"/>
      <c r="D32" s="24">
        <f>SUM(C30:C31)</f>
        <v>38.11</v>
      </c>
      <c r="E32" s="29" t="s">
        <v>18</v>
      </c>
      <c r="F32" s="27">
        <f>D32/'NR Raumzuweisung Fraktionen'!$H$8</f>
        <v>0.002429623169335363</v>
      </c>
      <c r="G32" s="38">
        <f>F32*'NR Raumzuweisung Fraktionen'!$C$13</f>
        <v>2645.6823660997757</v>
      </c>
      <c r="H32" s="38">
        <f>F32*'NR Raumzuweisung Fraktionen'!$C$17</f>
        <v>6132.807304903364</v>
      </c>
    </row>
    <row r="33" spans="1:8" ht="15.75">
      <c r="A33" s="20"/>
      <c r="B33" s="6">
        <v>3083</v>
      </c>
      <c r="C33" s="7">
        <v>25.74</v>
      </c>
      <c r="D33" s="8" t="s">
        <v>7</v>
      </c>
      <c r="E33" s="29"/>
      <c r="F33" s="9"/>
      <c r="G33" s="9"/>
      <c r="H33" s="9"/>
    </row>
    <row r="34" spans="1:8" ht="15.75">
      <c r="A34" s="20"/>
      <c r="B34" s="22"/>
      <c r="C34" s="23"/>
      <c r="D34" s="24">
        <f>SUM(C32:C33)</f>
        <v>25.74</v>
      </c>
      <c r="E34" s="29" t="s">
        <v>18</v>
      </c>
      <c r="F34" s="27">
        <f>D34/'NR Raumzuweisung Fraktionen'!$H$8</f>
        <v>0.0016409997475385003</v>
      </c>
      <c r="G34" s="38">
        <f>F34*'NR Raumzuweisung Fraktionen'!$C$13</f>
        <v>1786.9289977278465</v>
      </c>
      <c r="H34" s="38">
        <f>F34*'NR Raumzuweisung Fraktionen'!$C$17</f>
        <v>4142.179481191618</v>
      </c>
    </row>
    <row r="35" spans="1:8" ht="16.5" thickBot="1">
      <c r="A35" s="21"/>
      <c r="B35" s="16" t="s">
        <v>16</v>
      </c>
      <c r="C35" s="17">
        <f>SUM(C30:C33)</f>
        <v>63.849999999999994</v>
      </c>
      <c r="D35" s="11"/>
      <c r="E35" s="30"/>
      <c r="F35" s="39">
        <f>C35/'NR Raumzuweisung Fraktionen'!$H$8</f>
        <v>0.004070622916873864</v>
      </c>
      <c r="G35" s="40">
        <f>F35*'NR Raumzuweisung Fraktionen'!$C$13</f>
        <v>4432.611363827623</v>
      </c>
      <c r="H35" s="40">
        <f>F35*'NR Raumzuweisung Fraktionen'!$C$17</f>
        <v>10274.986786094982</v>
      </c>
    </row>
    <row r="36" spans="1:8" ht="15.75">
      <c r="A36" s="20" t="s">
        <v>14</v>
      </c>
      <c r="B36" s="12">
        <v>2087</v>
      </c>
      <c r="C36" s="13">
        <v>19.92</v>
      </c>
      <c r="D36" s="14" t="s">
        <v>8</v>
      </c>
      <c r="E36" s="31"/>
      <c r="F36" s="15"/>
      <c r="G36" s="15"/>
      <c r="H36" s="15"/>
    </row>
    <row r="37" spans="1:8" ht="15.75">
      <c r="A37" s="20"/>
      <c r="B37" s="6">
        <v>2089</v>
      </c>
      <c r="C37" s="7">
        <v>20.52</v>
      </c>
      <c r="D37" s="8" t="s">
        <v>8</v>
      </c>
      <c r="E37" s="29"/>
      <c r="F37" s="9"/>
      <c r="G37" s="9"/>
      <c r="H37" s="9"/>
    </row>
    <row r="38" spans="1:8" ht="15.75">
      <c r="A38" s="20"/>
      <c r="B38" s="6"/>
      <c r="C38" s="7"/>
      <c r="D38" s="24">
        <f>SUM(C36:C37)</f>
        <v>40.44</v>
      </c>
      <c r="E38" s="29" t="s">
        <v>18</v>
      </c>
      <c r="F38" s="27">
        <f>D38/'NR Raumzuweisung Fraktionen'!$H$8</f>
        <v>0.002578167435526688</v>
      </c>
      <c r="G38" s="38">
        <f>F38*'NR Raumzuweisung Fraktionen'!$C$13</f>
        <v>2807.4362341924675</v>
      </c>
      <c r="H38" s="38">
        <f>F38*'NR Raumzuweisung Fraktionen'!$C$17</f>
        <v>6507.759837583102</v>
      </c>
    </row>
    <row r="39" spans="1:8" ht="15.75">
      <c r="A39" s="20"/>
      <c r="B39" s="6">
        <v>3079</v>
      </c>
      <c r="C39" s="7">
        <v>25.97</v>
      </c>
      <c r="D39" s="8" t="s">
        <v>7</v>
      </c>
      <c r="E39" s="29"/>
      <c r="F39" s="9"/>
      <c r="G39" s="9"/>
      <c r="H39" s="9"/>
    </row>
    <row r="40" spans="1:8" ht="15.75">
      <c r="A40" s="20"/>
      <c r="B40" s="22"/>
      <c r="C40" s="23"/>
      <c r="D40" s="24">
        <f>SUM(C38:C39)</f>
        <v>25.97</v>
      </c>
      <c r="E40" s="29" t="s">
        <v>18</v>
      </c>
      <c r="F40" s="27">
        <f>D40/'NR Raumzuweisung Fraktionen'!$H$8</f>
        <v>0.0016556629154457986</v>
      </c>
      <c r="G40" s="38">
        <f>F40*'NR Raumzuweisung Fraktionen'!$C$13</f>
        <v>1802.896117754164</v>
      </c>
      <c r="H40" s="38">
        <f>F40*'NR Raumzuweisung Fraktionen'!$C$17</f>
        <v>4179.191962958288</v>
      </c>
    </row>
    <row r="41" spans="1:8" ht="16.5" thickBot="1">
      <c r="A41" s="21"/>
      <c r="B41" s="18" t="s">
        <v>16</v>
      </c>
      <c r="C41" s="17">
        <f>SUM(C36:C39)</f>
        <v>66.41</v>
      </c>
      <c r="D41" s="11"/>
      <c r="E41" s="30"/>
      <c r="F41" s="39">
        <f>C41/'NR Raumzuweisung Fraktionen'!$H$8</f>
        <v>0.004233830350972486</v>
      </c>
      <c r="G41" s="40">
        <f>F41*'NR Raumzuweisung Fraktionen'!$C$13</f>
        <v>4610.332351946631</v>
      </c>
      <c r="H41" s="40">
        <f>F41*'NR Raumzuweisung Fraktionen'!$C$17</f>
        <v>10686.95180054139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&amp;C&amp;Z&amp;F</oddHeader>
    <oddFooter>&amp;CSeite &amp;P von &amp;N</oddFooter>
  </headerFooter>
  <rowBreaks count="3" manualBreakCount="3">
    <brk id="23" max="255" man="1"/>
    <brk id="42" max="255" man="1"/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G37"/>
  <sheetViews>
    <sheetView tabSelected="1" view="pageBreakPreview" zoomScaleSheetLayoutView="100" zoomScalePageLayoutView="0" workbookViewId="0" topLeftCell="A1">
      <selection activeCell="G38" sqref="G38"/>
    </sheetView>
  </sheetViews>
  <sheetFormatPr defaultColWidth="11.00390625" defaultRowHeight="12.75"/>
  <cols>
    <col min="1" max="1" width="3.625" style="82" customWidth="1"/>
    <col min="2" max="2" width="46.75390625" style="82" customWidth="1"/>
    <col min="3" max="4" width="13.00390625" style="83" customWidth="1"/>
    <col min="5" max="5" width="2.875" style="83" customWidth="1"/>
    <col min="6" max="6" width="13.00390625" style="83" customWidth="1"/>
    <col min="7" max="7" width="36.25390625" style="82" bestFit="1" customWidth="1"/>
    <col min="8" max="16384" width="11.375" style="82" customWidth="1"/>
  </cols>
  <sheetData>
    <row r="1" spans="1:7" ht="20.25">
      <c r="A1" s="169" t="s">
        <v>143</v>
      </c>
      <c r="B1" s="169"/>
      <c r="C1" s="169"/>
      <c r="D1" s="169"/>
      <c r="E1" s="169"/>
      <c r="F1" s="169"/>
      <c r="G1" s="169"/>
    </row>
    <row r="2" spans="1:7" ht="18">
      <c r="A2" s="170" t="s">
        <v>84</v>
      </c>
      <c r="B2" s="170"/>
      <c r="C2" s="170"/>
      <c r="D2" s="170"/>
      <c r="E2" s="170"/>
      <c r="F2" s="170"/>
      <c r="G2" s="170"/>
    </row>
    <row r="3" ht="13.5" thickBot="1"/>
    <row r="4" spans="1:7" ht="13.5" thickTop="1">
      <c r="A4" s="84" t="s">
        <v>145</v>
      </c>
      <c r="B4" s="85"/>
      <c r="C4" s="86"/>
      <c r="D4" s="86"/>
      <c r="E4" s="86"/>
      <c r="F4" s="86"/>
      <c r="G4" s="87"/>
    </row>
    <row r="5" spans="1:7" ht="12.75">
      <c r="A5" s="89"/>
      <c r="B5" s="90"/>
      <c r="C5" s="91"/>
      <c r="D5" s="171" t="s">
        <v>85</v>
      </c>
      <c r="E5" s="171"/>
      <c r="F5" s="92" t="s">
        <v>86</v>
      </c>
      <c r="G5" s="93"/>
    </row>
    <row r="6" spans="1:7" ht="12.75">
      <c r="A6" s="95"/>
      <c r="B6" s="96" t="s">
        <v>87</v>
      </c>
      <c r="C6" s="97" t="s">
        <v>88</v>
      </c>
      <c r="D6" s="172" t="s">
        <v>89</v>
      </c>
      <c r="E6" s="173"/>
      <c r="F6" s="97" t="s">
        <v>90</v>
      </c>
      <c r="G6" s="98" t="s">
        <v>91</v>
      </c>
    </row>
    <row r="7" spans="1:7" ht="12.75">
      <c r="A7" s="95"/>
      <c r="B7" s="96"/>
      <c r="C7" s="100">
        <v>2014</v>
      </c>
      <c r="D7" s="174">
        <v>2013</v>
      </c>
      <c r="E7" s="175"/>
      <c r="F7" s="101">
        <v>2013</v>
      </c>
      <c r="G7" s="98"/>
    </row>
    <row r="8" spans="1:7" ht="12.75">
      <c r="A8" s="103"/>
      <c r="B8" s="104"/>
      <c r="C8" s="105" t="s">
        <v>92</v>
      </c>
      <c r="D8" s="176" t="s">
        <v>92</v>
      </c>
      <c r="E8" s="177"/>
      <c r="F8" s="105" t="s">
        <v>92</v>
      </c>
      <c r="G8" s="106"/>
    </row>
    <row r="9" spans="1:7" ht="12.75">
      <c r="A9" s="107"/>
      <c r="B9" s="108">
        <v>1</v>
      </c>
      <c r="C9" s="109">
        <v>2</v>
      </c>
      <c r="D9" s="167">
        <v>3</v>
      </c>
      <c r="E9" s="168"/>
      <c r="F9" s="109">
        <v>4</v>
      </c>
      <c r="G9" s="110">
        <v>5</v>
      </c>
    </row>
    <row r="10" spans="1:7" ht="26.25" customHeight="1">
      <c r="A10" s="111" t="s">
        <v>93</v>
      </c>
      <c r="B10" s="112" t="s">
        <v>94</v>
      </c>
      <c r="C10" s="113"/>
      <c r="D10" s="144"/>
      <c r="E10" s="141"/>
      <c r="F10" s="113"/>
      <c r="G10" s="114"/>
    </row>
    <row r="11" spans="1:7" ht="39" customHeight="1">
      <c r="A11" s="115" t="s">
        <v>95</v>
      </c>
      <c r="B11" s="116" t="s">
        <v>96</v>
      </c>
      <c r="C11" s="117">
        <v>0</v>
      </c>
      <c r="D11" s="117">
        <v>0</v>
      </c>
      <c r="E11" s="142"/>
      <c r="F11" s="113"/>
      <c r="G11" s="114"/>
    </row>
    <row r="12" spans="1:7" ht="25.5">
      <c r="A12" s="118" t="s">
        <v>97</v>
      </c>
      <c r="B12" s="116" t="s">
        <v>98</v>
      </c>
      <c r="C12" s="117">
        <v>0</v>
      </c>
      <c r="D12" s="117">
        <v>0</v>
      </c>
      <c r="E12" s="142"/>
      <c r="F12" s="113"/>
      <c r="G12" s="114"/>
    </row>
    <row r="13" spans="1:7" ht="12.75">
      <c r="A13" s="119" t="s">
        <v>99</v>
      </c>
      <c r="B13" s="116" t="s">
        <v>100</v>
      </c>
      <c r="C13" s="117">
        <v>0</v>
      </c>
      <c r="D13" s="117">
        <v>0</v>
      </c>
      <c r="E13" s="142"/>
      <c r="F13" s="113"/>
      <c r="G13" s="114"/>
    </row>
    <row r="14" spans="1:7" ht="12.75">
      <c r="A14" s="111" t="s">
        <v>101</v>
      </c>
      <c r="B14" s="112" t="s">
        <v>102</v>
      </c>
      <c r="C14" s="117">
        <v>0</v>
      </c>
      <c r="D14" s="117">
        <v>0</v>
      </c>
      <c r="E14" s="142"/>
      <c r="F14" s="113"/>
      <c r="G14" s="114"/>
    </row>
    <row r="15" spans="1:7" ht="12.75">
      <c r="A15" s="120" t="s">
        <v>103</v>
      </c>
      <c r="B15" s="112" t="s">
        <v>104</v>
      </c>
      <c r="C15" s="113"/>
      <c r="D15" s="113"/>
      <c r="E15" s="141"/>
      <c r="F15" s="113"/>
      <c r="G15" s="114"/>
    </row>
    <row r="16" spans="1:7" ht="12.75">
      <c r="A16" s="118" t="s">
        <v>105</v>
      </c>
      <c r="B16" s="116" t="s">
        <v>106</v>
      </c>
      <c r="C16" s="121">
        <f>'Raumzuweisung Fraktionen'!$H$38</f>
        <v>6507.759837583102</v>
      </c>
      <c r="D16" s="121">
        <f>C16</f>
        <v>6507.759837583102</v>
      </c>
      <c r="E16" s="143"/>
      <c r="F16" s="113"/>
      <c r="G16" s="114"/>
    </row>
    <row r="17" spans="1:7" ht="25.5">
      <c r="A17" s="119" t="s">
        <v>107</v>
      </c>
      <c r="B17" s="116" t="s">
        <v>108</v>
      </c>
      <c r="C17" s="121">
        <f>'Raumzuweisung Fraktionen'!$H$40</f>
        <v>4179.191962958288</v>
      </c>
      <c r="D17" s="121">
        <f>C17</f>
        <v>4179.191962958288</v>
      </c>
      <c r="E17" s="143"/>
      <c r="F17" s="113"/>
      <c r="G17" s="126"/>
    </row>
    <row r="18" spans="1:7" ht="12.75">
      <c r="A18" s="111" t="s">
        <v>109</v>
      </c>
      <c r="B18" s="112" t="s">
        <v>110</v>
      </c>
      <c r="C18" s="113"/>
      <c r="D18" s="113"/>
      <c r="E18" s="141"/>
      <c r="F18" s="113"/>
      <c r="G18" s="114"/>
    </row>
    <row r="19" spans="1:7" ht="12.75">
      <c r="A19" s="119" t="s">
        <v>111</v>
      </c>
      <c r="B19" s="116" t="s">
        <v>112</v>
      </c>
      <c r="C19" s="121">
        <v>0</v>
      </c>
      <c r="D19" s="121">
        <v>0</v>
      </c>
      <c r="E19" s="143"/>
      <c r="F19" s="113"/>
      <c r="G19" s="114" t="s">
        <v>113</v>
      </c>
    </row>
    <row r="20" spans="1:7" ht="38.25">
      <c r="A20" s="119" t="s">
        <v>114</v>
      </c>
      <c r="B20" s="135" t="s">
        <v>115</v>
      </c>
      <c r="C20" s="136">
        <v>10</v>
      </c>
      <c r="D20" s="136">
        <f>C20</f>
        <v>10</v>
      </c>
      <c r="E20" s="142"/>
      <c r="F20" s="113"/>
      <c r="G20" s="134" t="s">
        <v>138</v>
      </c>
    </row>
    <row r="21" spans="1:7" ht="12.75" customHeight="1">
      <c r="A21" s="111" t="s">
        <v>116</v>
      </c>
      <c r="B21" s="112" t="s">
        <v>117</v>
      </c>
      <c r="C21" s="113"/>
      <c r="D21" s="113"/>
      <c r="E21" s="141"/>
      <c r="F21" s="113"/>
      <c r="G21" s="114"/>
    </row>
    <row r="22" spans="1:7" ht="25.5">
      <c r="A22" s="119" t="s">
        <v>118</v>
      </c>
      <c r="B22" s="116" t="s">
        <v>119</v>
      </c>
      <c r="C22" s="121">
        <f>'Raumzuweisung Fraktionen'!$G$41</f>
        <v>4610.332351946631</v>
      </c>
      <c r="D22" s="121">
        <f>C22</f>
        <v>4610.332351946631</v>
      </c>
      <c r="E22" s="143"/>
      <c r="F22" s="113"/>
      <c r="G22" s="114"/>
    </row>
    <row r="23" spans="1:7" ht="12.75">
      <c r="A23" s="119" t="s">
        <v>120</v>
      </c>
      <c r="B23" s="116" t="s">
        <v>121</v>
      </c>
      <c r="C23" s="121">
        <v>0</v>
      </c>
      <c r="D23" s="121">
        <v>0</v>
      </c>
      <c r="E23" s="143"/>
      <c r="F23" s="113"/>
      <c r="G23" s="114"/>
    </row>
    <row r="24" spans="1:7" ht="12.75">
      <c r="A24" s="119" t="s">
        <v>122</v>
      </c>
      <c r="B24" s="116" t="s">
        <v>151</v>
      </c>
      <c r="C24" s="121">
        <v>1000</v>
      </c>
      <c r="D24" s="121">
        <v>994</v>
      </c>
      <c r="E24" s="143"/>
      <c r="F24" s="113"/>
      <c r="G24" s="114"/>
    </row>
    <row r="25" spans="1:7" ht="12.75">
      <c r="A25" s="119" t="s">
        <v>123</v>
      </c>
      <c r="B25" s="116" t="s">
        <v>124</v>
      </c>
      <c r="C25" s="121">
        <f>'IT-Unterstützung'!$E$13</f>
        <v>3580.54</v>
      </c>
      <c r="D25" s="121">
        <f>C25</f>
        <v>3580.54</v>
      </c>
      <c r="E25" s="143"/>
      <c r="F25" s="113"/>
      <c r="G25" s="114"/>
    </row>
    <row r="26" spans="1:7" ht="12.75">
      <c r="A26" s="111" t="s">
        <v>125</v>
      </c>
      <c r="B26" s="112" t="s">
        <v>126</v>
      </c>
      <c r="C26" s="113"/>
      <c r="D26" s="113"/>
      <c r="E26" s="141"/>
      <c r="F26" s="113"/>
      <c r="G26" s="114"/>
    </row>
    <row r="27" spans="1:7" ht="12.75">
      <c r="A27" s="118" t="s">
        <v>127</v>
      </c>
      <c r="B27" s="116" t="s">
        <v>128</v>
      </c>
      <c r="C27" s="121">
        <f>Sonstiges!$D$8</f>
        <v>75.48867556363636</v>
      </c>
      <c r="D27" s="121">
        <f>Sonstiges!F8</f>
        <v>63.036431181818166</v>
      </c>
      <c r="E27" s="143"/>
      <c r="F27" s="113"/>
      <c r="G27" s="114"/>
    </row>
    <row r="28" spans="1:7" ht="13.5" thickBot="1">
      <c r="A28" s="123" t="s">
        <v>129</v>
      </c>
      <c r="B28" s="148" t="s">
        <v>130</v>
      </c>
      <c r="C28" s="147">
        <v>30</v>
      </c>
      <c r="D28" s="146">
        <v>30</v>
      </c>
      <c r="E28" s="150"/>
      <c r="F28" s="124"/>
      <c r="G28" s="149"/>
    </row>
    <row r="29" spans="1:6" ht="13.5" thickTop="1">
      <c r="A29" s="179"/>
      <c r="B29" s="179"/>
      <c r="C29" s="179"/>
      <c r="D29" s="179"/>
      <c r="E29" s="179"/>
      <c r="F29" s="179"/>
    </row>
    <row r="30" spans="1:6" ht="12.75">
      <c r="A30" s="178"/>
      <c r="B30" s="178"/>
      <c r="C30" s="178"/>
      <c r="D30" s="178"/>
      <c r="E30" s="178"/>
      <c r="F30" s="178"/>
    </row>
    <row r="35" spans="4:6" ht="12.75">
      <c r="D35" s="125"/>
      <c r="E35" s="125"/>
      <c r="F35" s="125"/>
    </row>
    <row r="36" spans="4:6" ht="12.75">
      <c r="D36" s="125"/>
      <c r="E36" s="125"/>
      <c r="F36" s="125"/>
    </row>
    <row r="37" spans="4:6" ht="12.75">
      <c r="D37" s="125"/>
      <c r="E37" s="125"/>
      <c r="F37" s="125"/>
    </row>
  </sheetData>
  <sheetProtection/>
  <mergeCells count="8">
    <mergeCell ref="A1:G1"/>
    <mergeCell ref="A2:G2"/>
    <mergeCell ref="A29:F30"/>
    <mergeCell ref="D5:E5"/>
    <mergeCell ref="D6:E6"/>
    <mergeCell ref="D7:E7"/>
    <mergeCell ref="D8:E8"/>
    <mergeCell ref="D9:E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A15" sqref="A15:H15"/>
    </sheetView>
  </sheetViews>
  <sheetFormatPr defaultColWidth="11.00390625" defaultRowHeight="12.75"/>
  <cols>
    <col min="2" max="2" width="13.875" style="0" customWidth="1"/>
    <col min="3" max="3" width="22.75390625" style="0" customWidth="1"/>
    <col min="4" max="4" width="13.375" style="0" customWidth="1"/>
    <col min="5" max="5" width="14.25390625" style="0" customWidth="1"/>
    <col min="6" max="6" width="22.75390625" style="0" customWidth="1"/>
    <col min="8" max="8" width="17.25390625" style="0" bestFit="1" customWidth="1"/>
  </cols>
  <sheetData>
    <row r="1" spans="1:8" s="1" customFormat="1" ht="20.25" customHeight="1" thickBot="1">
      <c r="A1" s="160" t="s">
        <v>25</v>
      </c>
      <c r="B1" s="161"/>
      <c r="C1" s="161"/>
      <c r="D1" s="161"/>
      <c r="E1" s="161"/>
      <c r="F1" s="161"/>
      <c r="G1" s="161"/>
      <c r="H1" s="162"/>
    </row>
    <row r="2" spans="1:4" s="1" customFormat="1" ht="15.75">
      <c r="A2" s="25"/>
      <c r="D2" s="25"/>
    </row>
    <row r="3" spans="1:8" s="1" customFormat="1" ht="15.75">
      <c r="A3" s="67" t="s">
        <v>20</v>
      </c>
      <c r="B3" s="1" t="s">
        <v>27</v>
      </c>
      <c r="C3" s="26">
        <v>9990.08</v>
      </c>
      <c r="D3" s="68" t="s">
        <v>21</v>
      </c>
      <c r="E3" s="1" t="s">
        <v>27</v>
      </c>
      <c r="F3" s="26">
        <v>6344.18</v>
      </c>
      <c r="H3" s="77" t="s">
        <v>16</v>
      </c>
    </row>
    <row r="4" spans="1:6" s="1" customFormat="1" ht="15.75">
      <c r="A4" s="25"/>
      <c r="B4" s="1" t="s">
        <v>28</v>
      </c>
      <c r="C4" s="26">
        <v>6066.78</v>
      </c>
      <c r="D4" s="25"/>
      <c r="E4" s="1" t="s">
        <v>28</v>
      </c>
      <c r="F4" s="26">
        <v>3861.06</v>
      </c>
    </row>
    <row r="5" spans="1:6" s="1" customFormat="1" ht="15.75">
      <c r="A5" s="25"/>
      <c r="B5" s="1" t="s">
        <v>29</v>
      </c>
      <c r="C5" s="26">
        <v>540.68</v>
      </c>
      <c r="D5" s="25"/>
      <c r="E5" s="1" t="s">
        <v>29</v>
      </c>
      <c r="F5" s="26">
        <v>329.76</v>
      </c>
    </row>
    <row r="6" spans="1:6" s="1" customFormat="1" ht="15.75">
      <c r="A6" s="25"/>
      <c r="B6" s="1" t="s">
        <v>30</v>
      </c>
      <c r="C6" s="26">
        <v>362.19</v>
      </c>
      <c r="D6" s="25"/>
      <c r="E6" s="1" t="s">
        <v>30</v>
      </c>
      <c r="F6" s="26">
        <v>281.91</v>
      </c>
    </row>
    <row r="7" spans="1:8" s="1" customFormat="1" ht="15.75">
      <c r="A7" s="25"/>
      <c r="B7" s="1" t="s">
        <v>31</v>
      </c>
      <c r="C7" s="26">
        <v>3020.43</v>
      </c>
      <c r="D7" s="25"/>
      <c r="E7" s="1" t="s">
        <v>31</v>
      </c>
      <c r="F7" s="26">
        <v>1866.85</v>
      </c>
      <c r="H7" s="78"/>
    </row>
    <row r="8" spans="1:8" s="1" customFormat="1" ht="15.75">
      <c r="A8" s="25"/>
      <c r="B8" s="65" t="s">
        <v>32</v>
      </c>
      <c r="C8" s="66">
        <f>C4+C5+C7</f>
        <v>9627.89</v>
      </c>
      <c r="D8" s="25"/>
      <c r="E8" s="65" t="s">
        <v>32</v>
      </c>
      <c r="F8" s="66">
        <f>F4+F5+F7</f>
        <v>6057.67</v>
      </c>
      <c r="H8" s="79">
        <f>C8+F8</f>
        <v>15685.56</v>
      </c>
    </row>
    <row r="9" spans="1:7" s="1" customFormat="1" ht="30" customHeight="1" thickBot="1">
      <c r="A9" s="25"/>
      <c r="C9" s="26"/>
      <c r="D9" s="25"/>
      <c r="E9" s="25"/>
      <c r="G9" s="26"/>
    </row>
    <row r="10" spans="1:8" s="1" customFormat="1" ht="20.25" customHeight="1" thickBot="1">
      <c r="A10" s="160" t="s">
        <v>131</v>
      </c>
      <c r="B10" s="161"/>
      <c r="C10" s="161"/>
      <c r="D10" s="161"/>
      <c r="E10" s="161"/>
      <c r="F10" s="161"/>
      <c r="G10" s="161"/>
      <c r="H10" s="162"/>
    </row>
    <row r="11" spans="1:2" s="1" customFormat="1" ht="15.75">
      <c r="A11"/>
      <c r="B11" s="35"/>
    </row>
    <row r="12" spans="1:4" s="1" customFormat="1" ht="15.75">
      <c r="A12" s="26" t="s">
        <v>133</v>
      </c>
      <c r="C12" s="36">
        <v>544463.52</v>
      </c>
      <c r="D12" s="26" t="s">
        <v>132</v>
      </c>
    </row>
    <row r="13" spans="1:5" s="1" customFormat="1" ht="15.75">
      <c r="A13" s="26" t="s">
        <v>78</v>
      </c>
      <c r="C13" s="37">
        <f>C12*2</f>
        <v>1088927.04</v>
      </c>
      <c r="E13" s="26"/>
    </row>
    <row r="14" s="1" customFormat="1" ht="30" customHeight="1" thickBot="1"/>
    <row r="15" spans="1:8" s="1" customFormat="1" ht="21" customHeight="1" thickBot="1">
      <c r="A15" s="160" t="s">
        <v>153</v>
      </c>
      <c r="B15" s="161"/>
      <c r="C15" s="161"/>
      <c r="D15" s="161"/>
      <c r="E15" s="161"/>
      <c r="F15" s="161"/>
      <c r="G15" s="161"/>
      <c r="H15" s="162"/>
    </row>
    <row r="16" spans="1:2" s="1" customFormat="1" ht="15.75">
      <c r="A16"/>
      <c r="B16" s="35"/>
    </row>
    <row r="17" spans="1:4" s="1" customFormat="1" ht="15.75">
      <c r="A17" s="26" t="s">
        <v>78</v>
      </c>
      <c r="C17" s="37">
        <v>2524180.45</v>
      </c>
      <c r="D17" s="36"/>
    </row>
    <row r="18" spans="1:3" s="1" customFormat="1" ht="16.5" thickBot="1">
      <c r="A18" s="26"/>
      <c r="C18" s="37"/>
    </row>
    <row r="19" spans="1:8" s="1" customFormat="1" ht="20.25" customHeight="1" thickBot="1">
      <c r="A19" s="160" t="s">
        <v>79</v>
      </c>
      <c r="B19" s="161"/>
      <c r="C19" s="161"/>
      <c r="D19" s="161"/>
      <c r="E19" s="161"/>
      <c r="F19" s="161"/>
      <c r="G19" s="161"/>
      <c r="H19" s="162"/>
    </row>
    <row r="20" spans="1:8" s="1" customFormat="1" ht="16.5" thickBot="1">
      <c r="A20" s="59"/>
      <c r="B20" s="59"/>
      <c r="C20" s="59"/>
      <c r="D20" s="59"/>
      <c r="E20" s="59"/>
      <c r="F20" s="59"/>
      <c r="G20" s="59"/>
      <c r="H20" s="59"/>
    </row>
    <row r="21" spans="1:8" s="1" customFormat="1" ht="15.75">
      <c r="A21" s="71" t="s">
        <v>75</v>
      </c>
      <c r="B21" s="60"/>
      <c r="C21" s="72" t="s">
        <v>69</v>
      </c>
      <c r="D21" s="60"/>
      <c r="E21" s="60"/>
      <c r="F21" s="69"/>
      <c r="G21" s="69"/>
      <c r="H21" s="70"/>
    </row>
    <row r="22" spans="1:8" s="1" customFormat="1" ht="15.75">
      <c r="A22" s="73" t="s">
        <v>76</v>
      </c>
      <c r="B22" s="62"/>
      <c r="C22" s="74" t="s">
        <v>70</v>
      </c>
      <c r="D22" s="62"/>
      <c r="E22" s="62"/>
      <c r="F22" s="62"/>
      <c r="G22" s="62"/>
      <c r="H22" s="61"/>
    </row>
    <row r="23" spans="1:8" s="1" customFormat="1" ht="16.5" thickBot="1">
      <c r="A23" s="75" t="s">
        <v>77</v>
      </c>
      <c r="B23" s="64"/>
      <c r="C23" s="76" t="s">
        <v>71</v>
      </c>
      <c r="D23" s="64"/>
      <c r="E23" s="64"/>
      <c r="F23" s="64"/>
      <c r="G23" s="64"/>
      <c r="H23" s="63"/>
    </row>
    <row r="24" spans="1:8" s="1" customFormat="1" ht="15.75">
      <c r="A24" s="59"/>
      <c r="B24" s="59"/>
      <c r="C24" s="59"/>
      <c r="D24" s="59"/>
      <c r="E24" s="59"/>
      <c r="F24" s="59"/>
      <c r="G24" s="59"/>
      <c r="H24" s="59"/>
    </row>
    <row r="25" spans="1:8" s="1" customFormat="1" ht="24" customHeight="1">
      <c r="A25" s="58" t="s">
        <v>72</v>
      </c>
      <c r="B25" s="163" t="s">
        <v>80</v>
      </c>
      <c r="C25" s="163"/>
      <c r="D25" s="163"/>
      <c r="E25" s="163"/>
      <c r="F25" s="163"/>
      <c r="G25" s="163"/>
      <c r="H25" s="163"/>
    </row>
    <row r="26" spans="1:8" s="1" customFormat="1" ht="51" customHeight="1">
      <c r="A26" s="58" t="s">
        <v>27</v>
      </c>
      <c r="B26" s="159" t="s">
        <v>81</v>
      </c>
      <c r="C26" s="159"/>
      <c r="D26" s="159"/>
      <c r="E26" s="159"/>
      <c r="F26" s="159"/>
      <c r="G26" s="159"/>
      <c r="H26" s="159"/>
    </row>
    <row r="27" spans="1:8" s="1" customFormat="1" ht="37.5" customHeight="1">
      <c r="A27" s="58" t="s">
        <v>73</v>
      </c>
      <c r="B27" s="159" t="s">
        <v>82</v>
      </c>
      <c r="C27" s="159"/>
      <c r="D27" s="159"/>
      <c r="E27" s="159"/>
      <c r="F27" s="159"/>
      <c r="G27" s="159"/>
      <c r="H27" s="159"/>
    </row>
    <row r="28" spans="1:8" s="1" customFormat="1" ht="37.5" customHeight="1">
      <c r="A28" s="58" t="s">
        <v>30</v>
      </c>
      <c r="B28" s="159" t="s">
        <v>83</v>
      </c>
      <c r="C28" s="159"/>
      <c r="D28" s="159"/>
      <c r="E28" s="159"/>
      <c r="F28" s="159"/>
      <c r="G28" s="159"/>
      <c r="H28" s="159"/>
    </row>
    <row r="29" spans="1:8" s="1" customFormat="1" ht="28.5" customHeight="1">
      <c r="A29" s="58" t="s">
        <v>31</v>
      </c>
      <c r="B29" s="159" t="s">
        <v>74</v>
      </c>
      <c r="C29" s="159"/>
      <c r="D29" s="159"/>
      <c r="E29" s="159"/>
      <c r="F29" s="159"/>
      <c r="G29" s="159"/>
      <c r="H29" s="159"/>
    </row>
  </sheetData>
  <sheetProtection/>
  <mergeCells count="9">
    <mergeCell ref="B27:H27"/>
    <mergeCell ref="B28:H28"/>
    <mergeCell ref="B29:H29"/>
    <mergeCell ref="A1:H1"/>
    <mergeCell ref="A10:H10"/>
    <mergeCell ref="A15:H15"/>
    <mergeCell ref="B25:H25"/>
    <mergeCell ref="A19:H19"/>
    <mergeCell ref="B26:H26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0" sqref="B10"/>
    </sheetView>
  </sheetViews>
  <sheetFormatPr defaultColWidth="11.00390625" defaultRowHeight="12.75"/>
  <cols>
    <col min="1" max="1" width="11.375" style="55" customWidth="1"/>
    <col min="2" max="2" width="13.375" style="55" bestFit="1" customWidth="1"/>
    <col min="3" max="3" width="18.375" style="55" bestFit="1" customWidth="1"/>
    <col min="4" max="4" width="11.375" style="55" customWidth="1"/>
    <col min="5" max="5" width="12.00390625" style="55" bestFit="1" customWidth="1"/>
    <col min="6" max="6" width="11.375" style="55" customWidth="1"/>
    <col min="7" max="7" width="12.00390625" style="55" bestFit="1" customWidth="1"/>
    <col min="8" max="16384" width="11.375" style="55" customWidth="1"/>
  </cols>
  <sheetData>
    <row r="1" spans="1:5" ht="15">
      <c r="A1" s="54" t="s">
        <v>0</v>
      </c>
      <c r="B1" s="54" t="s">
        <v>56</v>
      </c>
      <c r="C1" s="54" t="s">
        <v>57</v>
      </c>
      <c r="D1" s="54"/>
      <c r="E1" s="54" t="s">
        <v>35</v>
      </c>
    </row>
    <row r="2" spans="3:7" ht="15">
      <c r="C2" s="56"/>
      <c r="E2" s="57"/>
      <c r="F2" s="57"/>
      <c r="G2" s="57"/>
    </row>
    <row r="3" spans="1:7" ht="15">
      <c r="A3" s="55" t="s">
        <v>10</v>
      </c>
      <c r="B3" s="132" t="s">
        <v>134</v>
      </c>
      <c r="C3" s="56">
        <v>1790.27</v>
      </c>
      <c r="E3" s="57">
        <f>SUM(C2:C3)</f>
        <v>1790.27</v>
      </c>
      <c r="F3" s="57"/>
      <c r="G3" s="57" t="s">
        <v>135</v>
      </c>
    </row>
    <row r="4" spans="5:7" ht="15">
      <c r="E4" s="57"/>
      <c r="F4" s="57"/>
      <c r="G4" s="57"/>
    </row>
    <row r="5" spans="1:7" ht="15">
      <c r="A5" s="55" t="s">
        <v>58</v>
      </c>
      <c r="B5" s="133" t="s">
        <v>136</v>
      </c>
      <c r="C5" s="56">
        <v>1790.27</v>
      </c>
      <c r="E5" s="57"/>
      <c r="F5" s="57"/>
      <c r="G5" s="57"/>
    </row>
    <row r="6" spans="1:7" ht="15">
      <c r="A6" s="55" t="s">
        <v>58</v>
      </c>
      <c r="B6" s="55" t="s">
        <v>60</v>
      </c>
      <c r="C6" s="56">
        <v>1790.27</v>
      </c>
      <c r="E6" s="57">
        <f>SUM(C5:C6)</f>
        <v>3580.54</v>
      </c>
      <c r="F6" s="57"/>
      <c r="G6" s="57"/>
    </row>
    <row r="7" spans="5:7" ht="15">
      <c r="E7" s="57"/>
      <c r="F7" s="57"/>
      <c r="G7" s="57"/>
    </row>
    <row r="8" spans="1:7" ht="15">
      <c r="A8" s="55" t="s">
        <v>5</v>
      </c>
      <c r="B8" s="55" t="s">
        <v>59</v>
      </c>
      <c r="C8" s="56">
        <v>1790.27</v>
      </c>
      <c r="E8" s="57"/>
      <c r="F8" s="57"/>
      <c r="G8" s="57"/>
    </row>
    <row r="9" spans="1:7" ht="15">
      <c r="A9" s="55" t="s">
        <v>5</v>
      </c>
      <c r="B9" s="55" t="s">
        <v>61</v>
      </c>
      <c r="C9" s="56">
        <v>1790.27</v>
      </c>
      <c r="E9" s="57"/>
      <c r="F9" s="57"/>
      <c r="G9" s="57"/>
    </row>
    <row r="10" spans="1:7" ht="15">
      <c r="A10" s="55" t="s">
        <v>5</v>
      </c>
      <c r="B10" s="133" t="s">
        <v>137</v>
      </c>
      <c r="C10" s="56">
        <v>1790.27</v>
      </c>
      <c r="E10" s="57">
        <f>SUM(C8:C10)</f>
        <v>5370.8099999999995</v>
      </c>
      <c r="F10" s="57"/>
      <c r="G10" s="57"/>
    </row>
    <row r="11" spans="5:7" ht="15">
      <c r="E11" s="57"/>
      <c r="F11" s="57"/>
      <c r="G11" s="57"/>
    </row>
    <row r="12" spans="1:7" ht="15">
      <c r="A12" s="55" t="s">
        <v>62</v>
      </c>
      <c r="B12" s="55" t="s">
        <v>63</v>
      </c>
      <c r="C12" s="56">
        <v>1790.27</v>
      </c>
      <c r="E12" s="57"/>
      <c r="F12" s="57"/>
      <c r="G12" s="57"/>
    </row>
    <row r="13" spans="1:7" ht="15">
      <c r="A13" s="55" t="s">
        <v>62</v>
      </c>
      <c r="B13" s="55" t="s">
        <v>64</v>
      </c>
      <c r="C13" s="56">
        <v>1790.27</v>
      </c>
      <c r="E13" s="57">
        <f>SUM(C12:C13)</f>
        <v>3580.54</v>
      </c>
      <c r="F13" s="57"/>
      <c r="G13" s="57"/>
    </row>
    <row r="14" spans="5:7" ht="15">
      <c r="E14" s="57"/>
      <c r="F14" s="57"/>
      <c r="G14" s="57"/>
    </row>
    <row r="15" spans="1:7" ht="15">
      <c r="A15" s="55" t="s">
        <v>13</v>
      </c>
      <c r="B15" s="55" t="s">
        <v>65</v>
      </c>
      <c r="C15" s="56">
        <v>1790.27</v>
      </c>
      <c r="E15" s="57"/>
      <c r="F15" s="57"/>
      <c r="G15" s="57"/>
    </row>
    <row r="16" spans="1:7" ht="15">
      <c r="A16" s="55" t="s">
        <v>13</v>
      </c>
      <c r="B16" s="55" t="s">
        <v>66</v>
      </c>
      <c r="C16" s="56">
        <v>1790.27</v>
      </c>
      <c r="E16" s="57">
        <f>SUM(C15:C16)</f>
        <v>3580.54</v>
      </c>
      <c r="F16" s="57"/>
      <c r="G16" s="57"/>
    </row>
    <row r="17" spans="5:7" ht="15">
      <c r="E17" s="57"/>
      <c r="F17" s="57"/>
      <c r="G17" s="57"/>
    </row>
    <row r="18" spans="1:7" ht="15">
      <c r="A18" s="55" t="s">
        <v>12</v>
      </c>
      <c r="B18" s="55" t="s">
        <v>67</v>
      </c>
      <c r="C18" s="56">
        <v>1790.27</v>
      </c>
      <c r="E18" s="57"/>
      <c r="F18" s="57"/>
      <c r="G18" s="57"/>
    </row>
    <row r="19" spans="1:7" ht="15">
      <c r="A19" s="55" t="s">
        <v>12</v>
      </c>
      <c r="B19" s="55" t="s">
        <v>68</v>
      </c>
      <c r="C19" s="56">
        <v>1790.27</v>
      </c>
      <c r="E19" s="57">
        <f>SUM(C18:C19)</f>
        <v>3580.54</v>
      </c>
      <c r="F19" s="57"/>
      <c r="G19" s="57"/>
    </row>
    <row r="20" spans="5:7" ht="15">
      <c r="E20" s="57"/>
      <c r="F20" s="57"/>
      <c r="G20" s="57"/>
    </row>
    <row r="21" spans="5:6" ht="15">
      <c r="E21" s="45" t="s">
        <v>16</v>
      </c>
      <c r="F21" s="57"/>
    </row>
    <row r="22" spans="5:6" ht="15">
      <c r="E22" s="45">
        <f>SUM(E2:E19)</f>
        <v>21483.24</v>
      </c>
      <c r="F22" s="5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4">
      <selection activeCell="J28" sqref="J28"/>
    </sheetView>
  </sheetViews>
  <sheetFormatPr defaultColWidth="11.00390625" defaultRowHeight="12.75"/>
  <cols>
    <col min="3" max="3" width="13.00390625" style="0" bestFit="1" customWidth="1"/>
    <col min="4" max="4" width="13.125" style="0" bestFit="1" customWidth="1"/>
    <col min="5" max="5" width="11.625" style="0" bestFit="1" customWidth="1"/>
    <col min="6" max="6" width="13.375" style="0" bestFit="1" customWidth="1"/>
    <col min="8" max="8" width="12.625" style="0" bestFit="1" customWidth="1"/>
    <col min="9" max="9" width="14.00390625" style="0" bestFit="1" customWidth="1"/>
    <col min="10" max="10" width="11.625" style="0" bestFit="1" customWidth="1"/>
  </cols>
  <sheetData>
    <row r="1" spans="1:10" s="1" customFormat="1" ht="16.5" thickBot="1">
      <c r="A1" s="164" t="s">
        <v>33</v>
      </c>
      <c r="B1" s="165"/>
      <c r="C1" s="165"/>
      <c r="D1" s="165"/>
      <c r="E1" s="165"/>
      <c r="F1" s="165"/>
      <c r="G1" s="165"/>
      <c r="H1" s="165"/>
      <c r="I1" s="165"/>
      <c r="J1" s="166"/>
    </row>
    <row r="2" spans="1:4" s="1" customFormat="1" ht="16.5" thickBot="1">
      <c r="A2" s="25"/>
      <c r="D2" s="25"/>
    </row>
    <row r="3" spans="1:6" s="1" customFormat="1" ht="15.75">
      <c r="A3" s="25" t="s">
        <v>34</v>
      </c>
      <c r="B3" s="19" t="s">
        <v>5</v>
      </c>
      <c r="C3">
        <v>22</v>
      </c>
      <c r="D3" s="51">
        <f aca="true" t="shared" si="0" ref="D3:D8">$C$38/$C$9*C3</f>
        <v>553.5836208</v>
      </c>
      <c r="F3" s="155">
        <f aca="true" t="shared" si="1" ref="F3:F8">$J$28/55*C3</f>
        <v>462.26716199999987</v>
      </c>
    </row>
    <row r="4" spans="2:6" ht="15.75">
      <c r="B4" s="20" t="s">
        <v>10</v>
      </c>
      <c r="C4">
        <v>16</v>
      </c>
      <c r="D4" s="52">
        <f t="shared" si="0"/>
        <v>402.60626967272725</v>
      </c>
      <c r="F4" s="155">
        <f t="shared" si="1"/>
        <v>336.19429963636355</v>
      </c>
    </row>
    <row r="5" spans="2:6" ht="15.75">
      <c r="B5" s="20" t="s">
        <v>12</v>
      </c>
      <c r="C5">
        <v>6</v>
      </c>
      <c r="D5" s="52">
        <f t="shared" si="0"/>
        <v>150.97735112727273</v>
      </c>
      <c r="F5" s="155">
        <f t="shared" si="1"/>
        <v>126.07286236363633</v>
      </c>
    </row>
    <row r="6" spans="2:6" ht="15.75">
      <c r="B6" s="20" t="s">
        <v>15</v>
      </c>
      <c r="C6">
        <v>5</v>
      </c>
      <c r="D6" s="52">
        <f t="shared" si="0"/>
        <v>125.81445927272726</v>
      </c>
      <c r="F6" s="155">
        <f t="shared" si="1"/>
        <v>105.06071863636362</v>
      </c>
    </row>
    <row r="7" spans="2:6" ht="15.75">
      <c r="B7" s="20" t="s">
        <v>13</v>
      </c>
      <c r="C7">
        <v>3</v>
      </c>
      <c r="D7" s="52">
        <f t="shared" si="0"/>
        <v>75.48867556363636</v>
      </c>
      <c r="F7" s="155">
        <f t="shared" si="1"/>
        <v>63.036431181818166</v>
      </c>
    </row>
    <row r="8" spans="2:6" ht="16.5" thickBot="1">
      <c r="B8" s="21" t="s">
        <v>14</v>
      </c>
      <c r="C8">
        <v>3</v>
      </c>
      <c r="D8" s="52">
        <f t="shared" si="0"/>
        <v>75.48867556363636</v>
      </c>
      <c r="F8" s="155">
        <f t="shared" si="1"/>
        <v>63.036431181818166</v>
      </c>
    </row>
    <row r="9" spans="2:6" ht="16.5" thickBot="1">
      <c r="B9" s="41" t="s">
        <v>35</v>
      </c>
      <c r="C9" s="50">
        <f>SUM(C3:C8)</f>
        <v>55</v>
      </c>
      <c r="D9" s="53">
        <f>SUM(D3:D8)</f>
        <v>1383.959052</v>
      </c>
      <c r="F9" s="156">
        <f>SUM(F3:F8)</f>
        <v>1155.6679049999998</v>
      </c>
    </row>
    <row r="12" spans="1:10" ht="15">
      <c r="A12" s="49" t="s">
        <v>55</v>
      </c>
      <c r="B12" s="42" t="s">
        <v>36</v>
      </c>
      <c r="C12" s="42" t="s">
        <v>37</v>
      </c>
      <c r="D12" s="42" t="s">
        <v>38</v>
      </c>
      <c r="E12" s="42" t="s">
        <v>39</v>
      </c>
      <c r="F12" s="42" t="s">
        <v>40</v>
      </c>
      <c r="H12" s="42" t="s">
        <v>41</v>
      </c>
      <c r="I12" s="42" t="s">
        <v>42</v>
      </c>
      <c r="J12" s="43"/>
    </row>
    <row r="13" spans="2:10" ht="13.5">
      <c r="B13" t="s">
        <v>43</v>
      </c>
      <c r="C13" t="s">
        <v>44</v>
      </c>
      <c r="D13" t="s">
        <v>45</v>
      </c>
      <c r="E13">
        <v>1</v>
      </c>
      <c r="F13" s="43">
        <f>17.9*E13</f>
        <v>17.9</v>
      </c>
      <c r="H13">
        <v>2800</v>
      </c>
      <c r="I13">
        <v>0.004</v>
      </c>
      <c r="J13" s="43">
        <f>H13*I13</f>
        <v>11.200000000000001</v>
      </c>
    </row>
    <row r="14" spans="2:10" ht="13.5">
      <c r="B14" t="s">
        <v>46</v>
      </c>
      <c r="C14" t="s">
        <v>44</v>
      </c>
      <c r="D14" t="s">
        <v>47</v>
      </c>
      <c r="E14">
        <v>1</v>
      </c>
      <c r="F14" s="43">
        <f>34.5*E14</f>
        <v>34.5</v>
      </c>
      <c r="J14" s="43"/>
    </row>
    <row r="15" spans="2:10" ht="13.5">
      <c r="B15" t="s">
        <v>43</v>
      </c>
      <c r="C15" t="s">
        <v>48</v>
      </c>
      <c r="D15" t="s">
        <v>45</v>
      </c>
      <c r="E15">
        <v>0.33</v>
      </c>
      <c r="F15" s="43">
        <f>17.9*E15</f>
        <v>5.907</v>
      </c>
      <c r="J15" s="43"/>
    </row>
    <row r="16" ht="13.5">
      <c r="J16" s="43"/>
    </row>
    <row r="17" spans="4:10" ht="15">
      <c r="D17" s="42" t="s">
        <v>35</v>
      </c>
      <c r="E17" s="42"/>
      <c r="F17" s="44">
        <f>SUM(F13:F15)</f>
        <v>58.307</v>
      </c>
      <c r="I17" t="s">
        <v>35</v>
      </c>
      <c r="J17" s="45">
        <f>SUM(J13:J16)</f>
        <v>11.200000000000001</v>
      </c>
    </row>
    <row r="18" ht="13.5">
      <c r="J18" s="43"/>
    </row>
    <row r="19" spans="1:10" ht="15">
      <c r="A19" s="49" t="s">
        <v>140</v>
      </c>
      <c r="B19" s="42" t="s">
        <v>36</v>
      </c>
      <c r="C19" s="42" t="s">
        <v>37</v>
      </c>
      <c r="D19" s="42" t="s">
        <v>38</v>
      </c>
      <c r="E19" s="42" t="s">
        <v>39</v>
      </c>
      <c r="F19" s="42" t="s">
        <v>40</v>
      </c>
      <c r="J19" s="43"/>
    </row>
    <row r="20" spans="1:10" ht="13.5">
      <c r="A20" t="s">
        <v>141</v>
      </c>
      <c r="B20" t="s">
        <v>43</v>
      </c>
      <c r="C20" t="s">
        <v>44</v>
      </c>
      <c r="D20" t="s">
        <v>139</v>
      </c>
      <c r="E20">
        <v>1</v>
      </c>
      <c r="F20" s="43">
        <f>45.71*E20</f>
        <v>45.71</v>
      </c>
      <c r="J20" s="43"/>
    </row>
    <row r="21" spans="2:10" ht="13.5">
      <c r="B21" t="s">
        <v>43</v>
      </c>
      <c r="C21" t="s">
        <v>48</v>
      </c>
      <c r="D21" t="s">
        <v>142</v>
      </c>
      <c r="E21">
        <v>0.33</v>
      </c>
      <c r="F21" s="43">
        <f>121.23*E21</f>
        <v>40.005900000000004</v>
      </c>
      <c r="J21" s="43"/>
    </row>
    <row r="22" ht="13.5">
      <c r="J22" s="43"/>
    </row>
    <row r="23" spans="4:10" ht="15">
      <c r="D23" s="42" t="s">
        <v>35</v>
      </c>
      <c r="E23" s="42"/>
      <c r="F23" s="44">
        <f>SUM(F20:F21)</f>
        <v>85.7159</v>
      </c>
      <c r="J23" s="43"/>
    </row>
    <row r="24" ht="13.5">
      <c r="J24" s="43"/>
    </row>
    <row r="25" ht="13.5">
      <c r="J25" s="43"/>
    </row>
    <row r="26" ht="13.5">
      <c r="J26" s="43"/>
    </row>
    <row r="27" ht="13.5">
      <c r="J27" s="43"/>
    </row>
    <row r="28" spans="2:10" ht="15">
      <c r="B28" s="42" t="s">
        <v>49</v>
      </c>
      <c r="F28" s="152" t="s">
        <v>154</v>
      </c>
      <c r="I28" s="152" t="s">
        <v>156</v>
      </c>
      <c r="J28" s="157">
        <f>G32*7+G38*5</f>
        <v>1155.6679049999998</v>
      </c>
    </row>
    <row r="29" spans="2:10" ht="13.5">
      <c r="B29" t="s">
        <v>50</v>
      </c>
      <c r="C29" s="46">
        <f>F23</f>
        <v>85.7159</v>
      </c>
      <c r="F29" t="s">
        <v>50</v>
      </c>
      <c r="G29" s="153">
        <v>58.31</v>
      </c>
      <c r="J29" s="43"/>
    </row>
    <row r="30" spans="2:10" ht="13.5">
      <c r="B30" t="s">
        <v>51</v>
      </c>
      <c r="C30" s="46">
        <f>J17</f>
        <v>11.200000000000001</v>
      </c>
      <c r="F30" t="s">
        <v>51</v>
      </c>
      <c r="G30" s="153">
        <v>11.2</v>
      </c>
      <c r="J30" s="43"/>
    </row>
    <row r="31" spans="2:10" ht="13.5">
      <c r="B31" t="s">
        <v>52</v>
      </c>
      <c r="C31" s="46">
        <f>SUM(C29:C30)</f>
        <v>96.91590000000001</v>
      </c>
      <c r="F31" t="s">
        <v>52</v>
      </c>
      <c r="G31" s="153">
        <f>SUM(G29:G30)</f>
        <v>69.51</v>
      </c>
      <c r="J31" s="43"/>
    </row>
    <row r="32" spans="2:10" ht="15">
      <c r="B32" s="42" t="s">
        <v>53</v>
      </c>
      <c r="C32" s="44">
        <f>C31*1.19</f>
        <v>115.329921</v>
      </c>
      <c r="F32" s="152" t="s">
        <v>53</v>
      </c>
      <c r="G32" s="154">
        <f>G31*1.19</f>
        <v>82.7169</v>
      </c>
      <c r="J32" s="43"/>
    </row>
    <row r="33" ht="13.5">
      <c r="J33" s="43"/>
    </row>
    <row r="34" spans="2:10" ht="15">
      <c r="B34" s="42" t="s">
        <v>54</v>
      </c>
      <c r="F34" s="152" t="s">
        <v>155</v>
      </c>
      <c r="J34" s="43"/>
    </row>
    <row r="35" spans="2:10" ht="13.5">
      <c r="B35" t="s">
        <v>50</v>
      </c>
      <c r="C35" s="46">
        <f>C29*12</f>
        <v>1028.5908</v>
      </c>
      <c r="F35" t="s">
        <v>50</v>
      </c>
      <c r="G35" s="46">
        <f>F23</f>
        <v>85.7159</v>
      </c>
      <c r="J35" s="43"/>
    </row>
    <row r="36" spans="2:8" ht="13.5">
      <c r="B36" t="s">
        <v>51</v>
      </c>
      <c r="C36" s="46">
        <f>C30*12</f>
        <v>134.4</v>
      </c>
      <c r="F36" t="s">
        <v>51</v>
      </c>
      <c r="G36" s="46">
        <f>J17</f>
        <v>11.200000000000001</v>
      </c>
      <c r="H36" s="43"/>
    </row>
    <row r="37" spans="2:8" ht="13.5">
      <c r="B37" t="s">
        <v>52</v>
      </c>
      <c r="C37" s="46">
        <f>C31*12</f>
        <v>1162.9908</v>
      </c>
      <c r="F37" t="s">
        <v>52</v>
      </c>
      <c r="G37" s="46">
        <f>SUM(G35:G36)</f>
        <v>96.91590000000001</v>
      </c>
      <c r="H37" s="43"/>
    </row>
    <row r="38" spans="2:8" ht="15">
      <c r="B38" s="47" t="s">
        <v>53</v>
      </c>
      <c r="C38" s="48">
        <f>C37*1.19</f>
        <v>1383.959052</v>
      </c>
      <c r="F38" s="152" t="s">
        <v>53</v>
      </c>
      <c r="G38" s="44">
        <f>G37*1.19</f>
        <v>115.329921</v>
      </c>
      <c r="H38" s="43"/>
    </row>
  </sheetData>
  <sheetProtection/>
  <mergeCells count="1">
    <mergeCell ref="A1:J1"/>
  </mergeCells>
  <printOptions/>
  <pageMargins left="0.75" right="0.75" top="1" bottom="1" header="0.4921259845" footer="0.492125984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35"/>
  <sheetViews>
    <sheetView view="pageBreakPreview" zoomScaleSheetLayoutView="100" zoomScalePageLayoutView="0" workbookViewId="0" topLeftCell="A1">
      <selection activeCell="C22" sqref="C22"/>
    </sheetView>
  </sheetViews>
  <sheetFormatPr defaultColWidth="11.00390625" defaultRowHeight="12.75"/>
  <cols>
    <col min="1" max="1" width="3.375" style="82" customWidth="1"/>
    <col min="2" max="2" width="46.75390625" style="82" customWidth="1"/>
    <col min="3" max="4" width="13.00390625" style="83" customWidth="1"/>
    <col min="5" max="5" width="2.875" style="83" customWidth="1"/>
    <col min="6" max="6" width="13.00390625" style="83" customWidth="1"/>
    <col min="7" max="7" width="36.25390625" style="82" bestFit="1" customWidth="1"/>
    <col min="8" max="8" width="15.75390625" style="82" customWidth="1"/>
    <col min="9" max="16384" width="11.375" style="82" customWidth="1"/>
  </cols>
  <sheetData>
    <row r="1" spans="1:7" s="80" customFormat="1" ht="18" customHeight="1">
      <c r="A1" s="169" t="s">
        <v>143</v>
      </c>
      <c r="B1" s="169"/>
      <c r="C1" s="169"/>
      <c r="D1" s="169"/>
      <c r="E1" s="169"/>
      <c r="F1" s="169"/>
      <c r="G1" s="169"/>
    </row>
    <row r="2" spans="1:7" s="81" customFormat="1" ht="15.75" customHeight="1">
      <c r="A2" s="170" t="s">
        <v>84</v>
      </c>
      <c r="B2" s="170"/>
      <c r="C2" s="170"/>
      <c r="D2" s="170"/>
      <c r="E2" s="170"/>
      <c r="F2" s="170"/>
      <c r="G2" s="170"/>
    </row>
    <row r="3" ht="18.75" customHeight="1" thickBot="1"/>
    <row r="4" spans="1:7" s="88" customFormat="1" ht="13.5" thickTop="1">
      <c r="A4" s="84" t="s">
        <v>148</v>
      </c>
      <c r="B4" s="85"/>
      <c r="C4" s="86"/>
      <c r="D4" s="86"/>
      <c r="E4" s="86"/>
      <c r="F4" s="86"/>
      <c r="G4" s="87"/>
    </row>
    <row r="5" spans="1:7" s="94" customFormat="1" ht="12.75">
      <c r="A5" s="89"/>
      <c r="B5" s="90"/>
      <c r="C5" s="91"/>
      <c r="D5" s="171" t="s">
        <v>85</v>
      </c>
      <c r="E5" s="171"/>
      <c r="F5" s="92" t="s">
        <v>86</v>
      </c>
      <c r="G5" s="93"/>
    </row>
    <row r="6" spans="1:7" s="99" customFormat="1" ht="12.75">
      <c r="A6" s="95"/>
      <c r="B6" s="96" t="s">
        <v>87</v>
      </c>
      <c r="C6" s="97" t="s">
        <v>88</v>
      </c>
      <c r="D6" s="172" t="s">
        <v>89</v>
      </c>
      <c r="E6" s="173"/>
      <c r="F6" s="97" t="s">
        <v>90</v>
      </c>
      <c r="G6" s="98" t="s">
        <v>150</v>
      </c>
    </row>
    <row r="7" spans="1:7" s="99" customFormat="1" ht="12.75">
      <c r="A7" s="95"/>
      <c r="B7" s="96"/>
      <c r="C7" s="100">
        <v>2014</v>
      </c>
      <c r="D7" s="174">
        <v>2013</v>
      </c>
      <c r="E7" s="175"/>
      <c r="F7" s="101">
        <v>2013</v>
      </c>
      <c r="G7" s="102"/>
    </row>
    <row r="8" spans="1:7" s="99" customFormat="1" ht="12.75">
      <c r="A8" s="103"/>
      <c r="B8" s="104"/>
      <c r="C8" s="105" t="s">
        <v>149</v>
      </c>
      <c r="D8" s="176" t="s">
        <v>149</v>
      </c>
      <c r="E8" s="177"/>
      <c r="F8" s="105" t="s">
        <v>149</v>
      </c>
      <c r="G8" s="106"/>
    </row>
    <row r="9" spans="1:7" s="99" customFormat="1" ht="12.75">
      <c r="A9" s="107"/>
      <c r="B9" s="108">
        <v>1</v>
      </c>
      <c r="C9" s="109">
        <v>2</v>
      </c>
      <c r="D9" s="167">
        <v>3</v>
      </c>
      <c r="E9" s="168"/>
      <c r="F9" s="109">
        <v>4</v>
      </c>
      <c r="G9" s="110">
        <v>5</v>
      </c>
    </row>
    <row r="10" spans="1:7" ht="26.25" customHeight="1">
      <c r="A10" s="111" t="s">
        <v>93</v>
      </c>
      <c r="B10" s="112" t="s">
        <v>94</v>
      </c>
      <c r="C10" s="113"/>
      <c r="D10" s="113"/>
      <c r="E10" s="137"/>
      <c r="F10" s="113"/>
      <c r="G10" s="114"/>
    </row>
    <row r="11" spans="1:7" ht="38.25">
      <c r="A11" s="115" t="s">
        <v>95</v>
      </c>
      <c r="B11" s="116" t="s">
        <v>96</v>
      </c>
      <c r="C11" s="117">
        <v>0</v>
      </c>
      <c r="D11" s="117">
        <v>0</v>
      </c>
      <c r="E11" s="138"/>
      <c r="F11" s="113"/>
      <c r="G11" s="114"/>
    </row>
    <row r="12" spans="1:7" ht="25.5">
      <c r="A12" s="118" t="s">
        <v>97</v>
      </c>
      <c r="B12" s="116" t="s">
        <v>98</v>
      </c>
      <c r="C12" s="117">
        <v>0</v>
      </c>
      <c r="D12" s="117">
        <v>0</v>
      </c>
      <c r="E12" s="138"/>
      <c r="F12" s="113"/>
      <c r="G12" s="114"/>
    </row>
    <row r="13" spans="1:7" ht="12.75">
      <c r="A13" s="119" t="s">
        <v>99</v>
      </c>
      <c r="B13" s="116" t="s">
        <v>100</v>
      </c>
      <c r="C13" s="117">
        <v>0</v>
      </c>
      <c r="D13" s="117">
        <v>0</v>
      </c>
      <c r="E13" s="138"/>
      <c r="F13" s="113"/>
      <c r="G13" s="114"/>
    </row>
    <row r="14" spans="1:7" ht="12.75">
      <c r="A14" s="111" t="s">
        <v>101</v>
      </c>
      <c r="B14" s="112" t="s">
        <v>102</v>
      </c>
      <c r="C14" s="117">
        <v>0</v>
      </c>
      <c r="D14" s="117">
        <v>0</v>
      </c>
      <c r="E14" s="138"/>
      <c r="F14" s="113"/>
      <c r="G14" s="114"/>
    </row>
    <row r="15" spans="1:7" ht="12.75">
      <c r="A15" s="120" t="s">
        <v>103</v>
      </c>
      <c r="B15" s="112" t="s">
        <v>104</v>
      </c>
      <c r="C15" s="113"/>
      <c r="D15" s="113"/>
      <c r="E15" s="137"/>
      <c r="F15" s="113"/>
      <c r="G15" s="114"/>
    </row>
    <row r="16" spans="1:7" ht="12.75">
      <c r="A16" s="118" t="s">
        <v>105</v>
      </c>
      <c r="B16" s="116" t="s">
        <v>106</v>
      </c>
      <c r="C16" s="121">
        <f>'Raumzuweisung Fraktionen'!$H$6</f>
        <v>10205.789537574688</v>
      </c>
      <c r="D16" s="121">
        <f>C16</f>
        <v>10205.789537574688</v>
      </c>
      <c r="E16" s="139"/>
      <c r="F16" s="113"/>
      <c r="G16" s="114"/>
    </row>
    <row r="17" spans="1:7" ht="25.5">
      <c r="A17" s="119" t="s">
        <v>107</v>
      </c>
      <c r="B17" s="116" t="s">
        <v>108</v>
      </c>
      <c r="C17" s="121">
        <f>'Raumzuweisung Fraktionen'!$H$8</f>
        <v>12918.965374905329</v>
      </c>
      <c r="D17" s="121">
        <f>C17</f>
        <v>12918.965374905329</v>
      </c>
      <c r="E17" s="139"/>
      <c r="F17" s="113"/>
      <c r="G17" s="122"/>
    </row>
    <row r="18" spans="1:7" ht="12.75">
      <c r="A18" s="111" t="s">
        <v>109</v>
      </c>
      <c r="B18" s="112" t="s">
        <v>110</v>
      </c>
      <c r="C18" s="113"/>
      <c r="D18" s="113"/>
      <c r="E18" s="137"/>
      <c r="F18" s="113"/>
      <c r="G18" s="114"/>
    </row>
    <row r="19" spans="1:7" ht="12.75">
      <c r="A19" s="119" t="s">
        <v>111</v>
      </c>
      <c r="B19" s="116" t="s">
        <v>112</v>
      </c>
      <c r="C19" s="121">
        <v>0</v>
      </c>
      <c r="D19" s="121">
        <v>0</v>
      </c>
      <c r="E19" s="139"/>
      <c r="F19" s="113"/>
      <c r="G19" s="114" t="s">
        <v>113</v>
      </c>
    </row>
    <row r="20" spans="1:7" ht="38.25">
      <c r="A20" s="119" t="s">
        <v>114</v>
      </c>
      <c r="B20" s="135" t="s">
        <v>115</v>
      </c>
      <c r="C20" s="136">
        <v>125</v>
      </c>
      <c r="D20" s="136">
        <v>125</v>
      </c>
      <c r="E20" s="140"/>
      <c r="F20" s="113"/>
      <c r="G20" s="134" t="s">
        <v>138</v>
      </c>
    </row>
    <row r="21" spans="1:7" ht="12.75" customHeight="1">
      <c r="A21" s="111" t="s">
        <v>116</v>
      </c>
      <c r="B21" s="112" t="s">
        <v>117</v>
      </c>
      <c r="C21" s="113"/>
      <c r="D21" s="113"/>
      <c r="E21" s="137"/>
      <c r="F21" s="113"/>
      <c r="G21" s="114"/>
    </row>
    <row r="22" spans="1:7" ht="25.5">
      <c r="A22" s="119" t="s">
        <v>118</v>
      </c>
      <c r="B22" s="116" t="s">
        <v>119</v>
      </c>
      <c r="C22" s="121">
        <f>'Raumzuweisung Fraktionen'!$G$9</f>
        <v>9975.97890339905</v>
      </c>
      <c r="D22" s="121">
        <f>C22</f>
        <v>9975.97890339905</v>
      </c>
      <c r="E22" s="139"/>
      <c r="F22" s="113"/>
      <c r="G22" s="114"/>
    </row>
    <row r="23" spans="1:7" ht="12.75">
      <c r="A23" s="119" t="s">
        <v>120</v>
      </c>
      <c r="B23" s="116" t="s">
        <v>121</v>
      </c>
      <c r="C23" s="121">
        <v>0</v>
      </c>
      <c r="D23" s="121">
        <v>0</v>
      </c>
      <c r="E23" s="139"/>
      <c r="F23" s="113"/>
      <c r="G23" s="114"/>
    </row>
    <row r="24" spans="1:7" ht="12.75">
      <c r="A24" s="119" t="s">
        <v>122</v>
      </c>
      <c r="B24" s="116" t="s">
        <v>151</v>
      </c>
      <c r="C24" s="121">
        <v>1400</v>
      </c>
      <c r="D24" s="121">
        <v>1384</v>
      </c>
      <c r="E24" s="139"/>
      <c r="F24" s="113"/>
      <c r="G24" s="114"/>
    </row>
    <row r="25" spans="1:7" ht="12.75">
      <c r="A25" s="119" t="s">
        <v>123</v>
      </c>
      <c r="B25" s="116" t="s">
        <v>124</v>
      </c>
      <c r="C25" s="121">
        <f>'IT-Unterstützung'!$E$10</f>
        <v>5370.8099999999995</v>
      </c>
      <c r="D25" s="121">
        <f>'IT-Unterstützung'!$E$10</f>
        <v>5370.8099999999995</v>
      </c>
      <c r="E25" s="139"/>
      <c r="F25" s="113"/>
      <c r="G25" s="114"/>
    </row>
    <row r="26" spans="1:7" ht="12.75">
      <c r="A26" s="111" t="s">
        <v>125</v>
      </c>
      <c r="B26" s="112" t="s">
        <v>126</v>
      </c>
      <c r="C26" s="113"/>
      <c r="D26" s="113"/>
      <c r="E26" s="137"/>
      <c r="F26" s="113"/>
      <c r="G26" s="114"/>
    </row>
    <row r="27" spans="1:7" ht="12.75">
      <c r="A27" s="118" t="s">
        <v>127</v>
      </c>
      <c r="B27" s="116" t="s">
        <v>128</v>
      </c>
      <c r="C27" s="121">
        <f>Sonstiges!$D$3</f>
        <v>553.5836208</v>
      </c>
      <c r="D27" s="158">
        <v>462</v>
      </c>
      <c r="E27" s="139"/>
      <c r="F27" s="113"/>
      <c r="G27" s="114"/>
    </row>
    <row r="28" spans="1:7" ht="13.5" thickBot="1">
      <c r="A28" s="123" t="s">
        <v>129</v>
      </c>
      <c r="B28" s="148" t="s">
        <v>130</v>
      </c>
      <c r="C28" s="147">
        <v>475</v>
      </c>
      <c r="D28" s="146">
        <v>475</v>
      </c>
      <c r="E28" s="151"/>
      <c r="F28" s="124"/>
      <c r="G28" s="149"/>
    </row>
    <row r="29" ht="13.5" thickTop="1"/>
    <row r="33" spans="4:5" ht="12.75">
      <c r="D33" s="125"/>
      <c r="E33" s="125"/>
    </row>
    <row r="34" spans="4:5" ht="12.75">
      <c r="D34" s="125"/>
      <c r="E34" s="125"/>
    </row>
    <row r="35" spans="4:5" ht="12.75">
      <c r="D35" s="125"/>
      <c r="E35" s="125"/>
    </row>
  </sheetData>
  <sheetProtection/>
  <mergeCells count="7">
    <mergeCell ref="D9:E9"/>
    <mergeCell ref="A1:G1"/>
    <mergeCell ref="A2:G2"/>
    <mergeCell ref="D5:E5"/>
    <mergeCell ref="D6:E6"/>
    <mergeCell ref="D7:E7"/>
    <mergeCell ref="D8:E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G35"/>
  <sheetViews>
    <sheetView view="pageBreakPreview" zoomScaleSheetLayoutView="100" zoomScalePageLayoutView="0" workbookViewId="0" topLeftCell="A7">
      <selection activeCell="G37" sqref="G37"/>
    </sheetView>
  </sheetViews>
  <sheetFormatPr defaultColWidth="11.00390625" defaultRowHeight="12.75"/>
  <cols>
    <col min="1" max="1" width="3.375" style="82" customWidth="1"/>
    <col min="2" max="2" width="46.75390625" style="82" customWidth="1"/>
    <col min="3" max="4" width="13.00390625" style="83" customWidth="1"/>
    <col min="5" max="5" width="2.25390625" style="83" customWidth="1"/>
    <col min="6" max="6" width="13.00390625" style="83" customWidth="1"/>
    <col min="7" max="7" width="36.25390625" style="82" bestFit="1" customWidth="1"/>
    <col min="8" max="8" width="15.75390625" style="82" customWidth="1"/>
    <col min="9" max="16384" width="11.375" style="82" customWidth="1"/>
  </cols>
  <sheetData>
    <row r="1" spans="1:7" s="80" customFormat="1" ht="18" customHeight="1">
      <c r="A1" s="169" t="s">
        <v>143</v>
      </c>
      <c r="B1" s="169"/>
      <c r="C1" s="169"/>
      <c r="D1" s="169"/>
      <c r="E1" s="169"/>
      <c r="F1" s="169"/>
      <c r="G1" s="169"/>
    </row>
    <row r="2" spans="1:7" s="81" customFormat="1" ht="15.75" customHeight="1">
      <c r="A2" s="170" t="s">
        <v>84</v>
      </c>
      <c r="B2" s="170"/>
      <c r="C2" s="170"/>
      <c r="D2" s="170"/>
      <c r="E2" s="170"/>
      <c r="F2" s="170"/>
      <c r="G2" s="170"/>
    </row>
    <row r="3" ht="18.75" customHeight="1" thickBot="1"/>
    <row r="4" spans="1:7" s="88" customFormat="1" ht="13.5" thickTop="1">
      <c r="A4" s="84" t="s">
        <v>152</v>
      </c>
      <c r="B4" s="85"/>
      <c r="C4" s="86"/>
      <c r="D4" s="86"/>
      <c r="E4" s="86"/>
      <c r="F4" s="86"/>
      <c r="G4" s="87"/>
    </row>
    <row r="5" spans="1:7" s="94" customFormat="1" ht="12.75">
      <c r="A5" s="89"/>
      <c r="B5" s="90"/>
      <c r="C5" s="91"/>
      <c r="D5" s="171" t="s">
        <v>85</v>
      </c>
      <c r="E5" s="171"/>
      <c r="F5" s="92" t="s">
        <v>86</v>
      </c>
      <c r="G5" s="93"/>
    </row>
    <row r="6" spans="1:7" s="99" customFormat="1" ht="12.75">
      <c r="A6" s="95"/>
      <c r="B6" s="96" t="s">
        <v>87</v>
      </c>
      <c r="C6" s="97" t="s">
        <v>88</v>
      </c>
      <c r="D6" s="172" t="s">
        <v>89</v>
      </c>
      <c r="E6" s="173"/>
      <c r="F6" s="97" t="s">
        <v>90</v>
      </c>
      <c r="G6" s="98" t="s">
        <v>150</v>
      </c>
    </row>
    <row r="7" spans="1:7" s="99" customFormat="1" ht="12.75">
      <c r="A7" s="95"/>
      <c r="B7" s="96"/>
      <c r="C7" s="100">
        <v>2014</v>
      </c>
      <c r="D7" s="174">
        <v>2013</v>
      </c>
      <c r="E7" s="175"/>
      <c r="F7" s="101">
        <v>2013</v>
      </c>
      <c r="G7" s="98"/>
    </row>
    <row r="8" spans="1:7" s="99" customFormat="1" ht="12.75">
      <c r="A8" s="103"/>
      <c r="B8" s="104"/>
      <c r="C8" s="105" t="s">
        <v>149</v>
      </c>
      <c r="D8" s="176" t="s">
        <v>149</v>
      </c>
      <c r="E8" s="177"/>
      <c r="F8" s="105" t="s">
        <v>149</v>
      </c>
      <c r="G8" s="106"/>
    </row>
    <row r="9" spans="1:7" s="99" customFormat="1" ht="12.75">
      <c r="A9" s="107"/>
      <c r="B9" s="108">
        <v>1</v>
      </c>
      <c r="C9" s="109">
        <v>2</v>
      </c>
      <c r="D9" s="167">
        <v>3</v>
      </c>
      <c r="E9" s="168"/>
      <c r="F9" s="109">
        <v>4</v>
      </c>
      <c r="G9" s="110">
        <v>5</v>
      </c>
    </row>
    <row r="10" spans="1:7" ht="26.25" customHeight="1">
      <c r="A10" s="111" t="s">
        <v>93</v>
      </c>
      <c r="B10" s="112" t="s">
        <v>94</v>
      </c>
      <c r="C10" s="113"/>
      <c r="D10" s="144"/>
      <c r="E10" s="141"/>
      <c r="F10" s="113"/>
      <c r="G10" s="114"/>
    </row>
    <row r="11" spans="1:7" ht="38.25">
      <c r="A11" s="115" t="s">
        <v>95</v>
      </c>
      <c r="B11" s="116" t="s">
        <v>96</v>
      </c>
      <c r="C11" s="117">
        <v>0</v>
      </c>
      <c r="D11" s="117">
        <v>0</v>
      </c>
      <c r="E11" s="142"/>
      <c r="F11" s="113"/>
      <c r="G11" s="114"/>
    </row>
    <row r="12" spans="1:7" ht="25.5">
      <c r="A12" s="118" t="s">
        <v>97</v>
      </c>
      <c r="B12" s="116" t="s">
        <v>98</v>
      </c>
      <c r="C12" s="117">
        <v>0</v>
      </c>
      <c r="D12" s="117">
        <v>0</v>
      </c>
      <c r="E12" s="142"/>
      <c r="F12" s="113"/>
      <c r="G12" s="114"/>
    </row>
    <row r="13" spans="1:7" ht="12.75">
      <c r="A13" s="119" t="s">
        <v>99</v>
      </c>
      <c r="B13" s="116" t="s">
        <v>100</v>
      </c>
      <c r="C13" s="117">
        <v>0</v>
      </c>
      <c r="D13" s="117">
        <v>0</v>
      </c>
      <c r="E13" s="142"/>
      <c r="F13" s="113"/>
      <c r="G13" s="114"/>
    </row>
    <row r="14" spans="1:7" ht="12.75">
      <c r="A14" s="111" t="s">
        <v>101</v>
      </c>
      <c r="B14" s="112" t="s">
        <v>102</v>
      </c>
      <c r="C14" s="117">
        <v>0</v>
      </c>
      <c r="D14" s="117">
        <v>0</v>
      </c>
      <c r="E14" s="142"/>
      <c r="F14" s="113"/>
      <c r="G14" s="114"/>
    </row>
    <row r="15" spans="1:7" ht="12.75">
      <c r="A15" s="120" t="s">
        <v>103</v>
      </c>
      <c r="B15" s="112" t="s">
        <v>104</v>
      </c>
      <c r="C15" s="113"/>
      <c r="D15" s="113"/>
      <c r="E15" s="141"/>
      <c r="F15" s="113"/>
      <c r="G15" s="114"/>
    </row>
    <row r="16" spans="1:7" ht="12.75">
      <c r="A16" s="118" t="s">
        <v>105</v>
      </c>
      <c r="B16" s="116" t="s">
        <v>106</v>
      </c>
      <c r="C16" s="121">
        <f>'Raumzuweisung Fraktionen'!$H$14</f>
        <v>13963.36105606048</v>
      </c>
      <c r="D16" s="121">
        <f>C16</f>
        <v>13963.36105606048</v>
      </c>
      <c r="E16" s="143"/>
      <c r="F16" s="113"/>
      <c r="G16" s="114"/>
    </row>
    <row r="17" spans="1:7" ht="25.5">
      <c r="A17" s="119" t="s">
        <v>107</v>
      </c>
      <c r="B17" s="116" t="s">
        <v>108</v>
      </c>
      <c r="C17" s="121">
        <f>'Raumzuweisung Fraktionen'!$H$16</f>
        <v>10128.546097365985</v>
      </c>
      <c r="D17" s="121">
        <f>C17</f>
        <v>10128.546097365985</v>
      </c>
      <c r="E17" s="143"/>
      <c r="F17" s="113"/>
      <c r="G17" s="122"/>
    </row>
    <row r="18" spans="1:7" ht="12.75">
      <c r="A18" s="111" t="s">
        <v>109</v>
      </c>
      <c r="B18" s="112" t="s">
        <v>110</v>
      </c>
      <c r="C18" s="113"/>
      <c r="D18" s="113"/>
      <c r="E18" s="141"/>
      <c r="F18" s="113"/>
      <c r="G18" s="114"/>
    </row>
    <row r="19" spans="1:7" ht="12.75">
      <c r="A19" s="119" t="s">
        <v>111</v>
      </c>
      <c r="B19" s="116" t="s">
        <v>112</v>
      </c>
      <c r="C19" s="121">
        <v>770</v>
      </c>
      <c r="D19" s="121">
        <v>240</v>
      </c>
      <c r="E19" s="143"/>
      <c r="F19" s="113"/>
      <c r="G19" s="114" t="s">
        <v>113</v>
      </c>
    </row>
    <row r="20" spans="1:7" ht="38.25">
      <c r="A20" s="119" t="s">
        <v>114</v>
      </c>
      <c r="B20" s="135" t="s">
        <v>115</v>
      </c>
      <c r="C20" s="136">
        <v>30</v>
      </c>
      <c r="D20" s="136">
        <v>30</v>
      </c>
      <c r="E20" s="142"/>
      <c r="F20" s="113"/>
      <c r="G20" s="134" t="s">
        <v>138</v>
      </c>
    </row>
    <row r="21" spans="1:7" ht="12.75" customHeight="1">
      <c r="A21" s="111" t="s">
        <v>116</v>
      </c>
      <c r="B21" s="112" t="s">
        <v>117</v>
      </c>
      <c r="C21" s="113"/>
      <c r="D21" s="113"/>
      <c r="E21" s="141"/>
      <c r="F21" s="113"/>
      <c r="G21" s="114"/>
    </row>
    <row r="22" spans="1:7" ht="25.5">
      <c r="A22" s="119" t="s">
        <v>118</v>
      </c>
      <c r="B22" s="116" t="s">
        <v>119</v>
      </c>
      <c r="C22" s="121">
        <f>'Raumzuweisung Fraktionen'!$G$17</f>
        <v>10393.206691912816</v>
      </c>
      <c r="D22" s="121">
        <f>C22</f>
        <v>10393.206691912816</v>
      </c>
      <c r="E22" s="143"/>
      <c r="F22" s="113"/>
      <c r="G22" s="114"/>
    </row>
    <row r="23" spans="1:7" ht="12.75">
      <c r="A23" s="119" t="s">
        <v>120</v>
      </c>
      <c r="B23" s="116" t="s">
        <v>121</v>
      </c>
      <c r="C23" s="121">
        <v>0</v>
      </c>
      <c r="D23" s="121">
        <v>0</v>
      </c>
      <c r="E23" s="143"/>
      <c r="F23" s="113"/>
      <c r="G23" s="114"/>
    </row>
    <row r="24" spans="1:7" ht="12.75">
      <c r="A24" s="119" t="s">
        <v>122</v>
      </c>
      <c r="B24" s="116" t="s">
        <v>151</v>
      </c>
      <c r="C24" s="121">
        <v>400</v>
      </c>
      <c r="D24" s="121">
        <v>357</v>
      </c>
      <c r="E24" s="143"/>
      <c r="F24" s="113"/>
      <c r="G24" s="114"/>
    </row>
    <row r="25" spans="1:7" ht="12.75">
      <c r="A25" s="119" t="s">
        <v>123</v>
      </c>
      <c r="B25" s="116" t="s">
        <v>124</v>
      </c>
      <c r="C25" s="121">
        <f>'IT-Unterstützung'!$E$3</f>
        <v>1790.27</v>
      </c>
      <c r="D25" s="121">
        <v>1790</v>
      </c>
      <c r="E25" s="143"/>
      <c r="F25" s="113"/>
      <c r="G25" s="114"/>
    </row>
    <row r="26" spans="1:7" ht="12.75">
      <c r="A26" s="111" t="s">
        <v>125</v>
      </c>
      <c r="B26" s="112" t="s">
        <v>126</v>
      </c>
      <c r="C26" s="113"/>
      <c r="D26" s="113"/>
      <c r="E26" s="141"/>
      <c r="F26" s="113"/>
      <c r="G26" s="114"/>
    </row>
    <row r="27" spans="1:7" ht="12.75">
      <c r="A27" s="118" t="s">
        <v>127</v>
      </c>
      <c r="B27" s="116" t="s">
        <v>128</v>
      </c>
      <c r="C27" s="121">
        <f>Sonstiges!$D$4</f>
        <v>402.60626967272725</v>
      </c>
      <c r="D27" s="121">
        <f>Sonstiges!F4</f>
        <v>336.19429963636355</v>
      </c>
      <c r="E27" s="143"/>
      <c r="F27" s="113"/>
      <c r="G27" s="114"/>
    </row>
    <row r="28" spans="1:7" ht="13.5" thickBot="1">
      <c r="A28" s="123" t="s">
        <v>129</v>
      </c>
      <c r="B28" s="148" t="s">
        <v>130</v>
      </c>
      <c r="C28" s="147">
        <v>20</v>
      </c>
      <c r="D28" s="146" t="s">
        <v>157</v>
      </c>
      <c r="E28" s="150"/>
      <c r="F28" s="124"/>
      <c r="G28" s="149"/>
    </row>
    <row r="29" ht="13.5" thickTop="1"/>
    <row r="33" spans="4:5" ht="12.75">
      <c r="D33" s="125"/>
      <c r="E33" s="125"/>
    </row>
    <row r="34" spans="4:5" ht="12.75">
      <c r="D34" s="125"/>
      <c r="E34" s="125"/>
    </row>
    <row r="35" spans="4:5" ht="12.75">
      <c r="D35" s="125"/>
      <c r="E35" s="125"/>
    </row>
  </sheetData>
  <sheetProtection/>
  <mergeCells count="7">
    <mergeCell ref="D9:E9"/>
    <mergeCell ref="A1:G1"/>
    <mergeCell ref="A2:G2"/>
    <mergeCell ref="D5:E5"/>
    <mergeCell ref="D6:E6"/>
    <mergeCell ref="D7:E7"/>
    <mergeCell ref="D8:E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1"/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G35"/>
  <sheetViews>
    <sheetView view="pageBreakPreview" zoomScaleSheetLayoutView="100" zoomScalePageLayoutView="0" workbookViewId="0" topLeftCell="A4">
      <selection activeCell="G35" sqref="G35"/>
    </sheetView>
  </sheetViews>
  <sheetFormatPr defaultColWidth="11.00390625" defaultRowHeight="12.75"/>
  <cols>
    <col min="1" max="1" width="3.375" style="82" customWidth="1"/>
    <col min="2" max="2" width="46.75390625" style="82" customWidth="1"/>
    <col min="3" max="4" width="13.00390625" style="83" customWidth="1"/>
    <col min="5" max="5" width="2.875" style="83" customWidth="1"/>
    <col min="6" max="6" width="13.00390625" style="83" customWidth="1"/>
    <col min="7" max="7" width="36.25390625" style="82" bestFit="1" customWidth="1"/>
    <col min="8" max="8" width="15.75390625" style="82" customWidth="1"/>
    <col min="9" max="16384" width="11.375" style="82" customWidth="1"/>
  </cols>
  <sheetData>
    <row r="1" spans="1:7" s="80" customFormat="1" ht="18" customHeight="1">
      <c r="A1" s="169" t="s">
        <v>143</v>
      </c>
      <c r="B1" s="169"/>
      <c r="C1" s="169"/>
      <c r="D1" s="169"/>
      <c r="E1" s="169"/>
      <c r="F1" s="169"/>
      <c r="G1" s="169"/>
    </row>
    <row r="2" spans="1:7" s="81" customFormat="1" ht="15.75" customHeight="1">
      <c r="A2" s="170" t="s">
        <v>84</v>
      </c>
      <c r="B2" s="170"/>
      <c r="C2" s="170"/>
      <c r="D2" s="170"/>
      <c r="E2" s="170"/>
      <c r="F2" s="170"/>
      <c r="G2" s="170"/>
    </row>
    <row r="3" ht="18.75" customHeight="1" thickBot="1"/>
    <row r="4" spans="1:7" s="88" customFormat="1" ht="13.5" thickTop="1">
      <c r="A4" s="84" t="s">
        <v>147</v>
      </c>
      <c r="B4" s="85"/>
      <c r="C4" s="86"/>
      <c r="D4" s="86"/>
      <c r="E4" s="86"/>
      <c r="F4" s="86"/>
      <c r="G4" s="87"/>
    </row>
    <row r="5" spans="1:7" s="94" customFormat="1" ht="12.75">
      <c r="A5" s="89"/>
      <c r="B5" s="90"/>
      <c r="C5" s="91"/>
      <c r="D5" s="171" t="s">
        <v>85</v>
      </c>
      <c r="E5" s="171"/>
      <c r="F5" s="92" t="s">
        <v>86</v>
      </c>
      <c r="G5" s="93"/>
    </row>
    <row r="6" spans="1:7" s="99" customFormat="1" ht="12.75">
      <c r="A6" s="95"/>
      <c r="B6" s="96" t="s">
        <v>87</v>
      </c>
      <c r="C6" s="97" t="s">
        <v>88</v>
      </c>
      <c r="D6" s="172" t="s">
        <v>89</v>
      </c>
      <c r="E6" s="173"/>
      <c r="F6" s="97" t="s">
        <v>90</v>
      </c>
      <c r="G6" s="98" t="s">
        <v>91</v>
      </c>
    </row>
    <row r="7" spans="1:7" s="99" customFormat="1" ht="12.75">
      <c r="A7" s="95"/>
      <c r="B7" s="96"/>
      <c r="C7" s="100">
        <v>2014</v>
      </c>
      <c r="D7" s="174">
        <v>2013</v>
      </c>
      <c r="E7" s="175"/>
      <c r="F7" s="101">
        <v>2013</v>
      </c>
      <c r="G7" s="98"/>
    </row>
    <row r="8" spans="1:7" s="99" customFormat="1" ht="12.75">
      <c r="A8" s="103"/>
      <c r="B8" s="104"/>
      <c r="C8" s="105" t="s">
        <v>92</v>
      </c>
      <c r="D8" s="176" t="s">
        <v>92</v>
      </c>
      <c r="E8" s="177"/>
      <c r="F8" s="105" t="s">
        <v>92</v>
      </c>
      <c r="G8" s="106"/>
    </row>
    <row r="9" spans="1:7" s="99" customFormat="1" ht="12.75">
      <c r="A9" s="107"/>
      <c r="B9" s="108">
        <v>1</v>
      </c>
      <c r="C9" s="109">
        <v>2</v>
      </c>
      <c r="D9" s="167">
        <v>3</v>
      </c>
      <c r="E9" s="168"/>
      <c r="F9" s="109">
        <v>4</v>
      </c>
      <c r="G9" s="110">
        <v>5</v>
      </c>
    </row>
    <row r="10" spans="1:7" ht="27" customHeight="1">
      <c r="A10" s="111" t="s">
        <v>93</v>
      </c>
      <c r="B10" s="112" t="s">
        <v>94</v>
      </c>
      <c r="C10" s="113"/>
      <c r="D10" s="144"/>
      <c r="E10" s="141"/>
      <c r="F10" s="113"/>
      <c r="G10" s="114"/>
    </row>
    <row r="11" spans="1:7" ht="38.25">
      <c r="A11" s="115" t="s">
        <v>95</v>
      </c>
      <c r="B11" s="116" t="s">
        <v>96</v>
      </c>
      <c r="C11" s="117">
        <v>0</v>
      </c>
      <c r="D11" s="117">
        <v>0</v>
      </c>
      <c r="E11" s="142"/>
      <c r="F11" s="117"/>
      <c r="G11" s="114"/>
    </row>
    <row r="12" spans="1:7" ht="25.5">
      <c r="A12" s="118" t="s">
        <v>97</v>
      </c>
      <c r="B12" s="116" t="s">
        <v>98</v>
      </c>
      <c r="C12" s="117">
        <v>0</v>
      </c>
      <c r="D12" s="117">
        <v>0</v>
      </c>
      <c r="E12" s="142"/>
      <c r="F12" s="117"/>
      <c r="G12" s="114"/>
    </row>
    <row r="13" spans="1:7" ht="12.75">
      <c r="A13" s="119" t="s">
        <v>99</v>
      </c>
      <c r="B13" s="116" t="s">
        <v>100</v>
      </c>
      <c r="C13" s="117">
        <v>0</v>
      </c>
      <c r="D13" s="117">
        <v>0</v>
      </c>
      <c r="E13" s="142"/>
      <c r="F13" s="117"/>
      <c r="G13" s="114"/>
    </row>
    <row r="14" spans="1:7" ht="12.75">
      <c r="A14" s="111" t="s">
        <v>101</v>
      </c>
      <c r="B14" s="112" t="s">
        <v>102</v>
      </c>
      <c r="C14" s="117">
        <v>0</v>
      </c>
      <c r="D14" s="117">
        <v>0</v>
      </c>
      <c r="E14" s="142"/>
      <c r="F14" s="113"/>
      <c r="G14" s="114"/>
    </row>
    <row r="15" spans="1:7" ht="12.75">
      <c r="A15" s="120" t="s">
        <v>103</v>
      </c>
      <c r="B15" s="112" t="s">
        <v>104</v>
      </c>
      <c r="C15" s="113"/>
      <c r="D15" s="113"/>
      <c r="E15" s="141"/>
      <c r="F15" s="113"/>
      <c r="G15" s="114"/>
    </row>
    <row r="16" spans="1:7" ht="12.75">
      <c r="A16" s="118" t="s">
        <v>105</v>
      </c>
      <c r="B16" s="116" t="s">
        <v>106</v>
      </c>
      <c r="C16" s="121">
        <f>'Raumzuweisung Fraktionen'!$H$26</f>
        <v>6549.600034362817</v>
      </c>
      <c r="D16" s="121">
        <f>C16</f>
        <v>6549.600034362817</v>
      </c>
      <c r="E16" s="143"/>
      <c r="F16" s="113"/>
      <c r="G16" s="114"/>
    </row>
    <row r="17" spans="1:7" ht="25.5">
      <c r="A17" s="119" t="s">
        <v>107</v>
      </c>
      <c r="B17" s="116" t="s">
        <v>108</v>
      </c>
      <c r="C17" s="121">
        <f>'Raumzuweisung Fraktionen'!$H$28</f>
        <v>6591.440231142529</v>
      </c>
      <c r="D17" s="121">
        <f>C17</f>
        <v>6591.440231142529</v>
      </c>
      <c r="E17" s="143"/>
      <c r="F17" s="113"/>
      <c r="G17" s="126"/>
    </row>
    <row r="18" spans="1:7" ht="12.75">
      <c r="A18" s="111" t="s">
        <v>109</v>
      </c>
      <c r="B18" s="112" t="s">
        <v>110</v>
      </c>
      <c r="C18" s="113"/>
      <c r="D18" s="113"/>
      <c r="E18" s="141"/>
      <c r="F18" s="113"/>
      <c r="G18" s="114"/>
    </row>
    <row r="19" spans="1:7" ht="12.75">
      <c r="A19" s="119" t="s">
        <v>111</v>
      </c>
      <c r="B19" s="116" t="s">
        <v>112</v>
      </c>
      <c r="C19" s="121">
        <v>770</v>
      </c>
      <c r="D19" s="121">
        <v>0</v>
      </c>
      <c r="E19" s="143"/>
      <c r="F19" s="113"/>
      <c r="G19" s="114" t="s">
        <v>113</v>
      </c>
    </row>
    <row r="20" spans="1:7" ht="38.25">
      <c r="A20" s="119" t="s">
        <v>114</v>
      </c>
      <c r="B20" s="135" t="s">
        <v>115</v>
      </c>
      <c r="C20" s="136">
        <v>30</v>
      </c>
      <c r="D20" s="136">
        <v>30</v>
      </c>
      <c r="E20" s="142"/>
      <c r="F20" s="113"/>
      <c r="G20" s="134" t="s">
        <v>138</v>
      </c>
    </row>
    <row r="21" spans="1:7" ht="12.75" customHeight="1">
      <c r="A21" s="111" t="s">
        <v>116</v>
      </c>
      <c r="B21" s="112" t="s">
        <v>117</v>
      </c>
      <c r="C21" s="113"/>
      <c r="D21" s="113"/>
      <c r="E21" s="141"/>
      <c r="F21" s="113"/>
      <c r="G21" s="114"/>
    </row>
    <row r="22" spans="1:7" ht="25.5">
      <c r="A22" s="119" t="s">
        <v>118</v>
      </c>
      <c r="B22" s="116" t="s">
        <v>119</v>
      </c>
      <c r="C22" s="121">
        <f>'Raumzuweisung Fraktionen'!$G$29</f>
        <v>5669.021831952446</v>
      </c>
      <c r="D22" s="121">
        <f>C22</f>
        <v>5669.021831952446</v>
      </c>
      <c r="E22" s="143"/>
      <c r="F22" s="113"/>
      <c r="G22" s="114"/>
    </row>
    <row r="23" spans="1:7" ht="12.75">
      <c r="A23" s="119" t="s">
        <v>120</v>
      </c>
      <c r="B23" s="116" t="s">
        <v>121</v>
      </c>
      <c r="C23" s="121">
        <v>0</v>
      </c>
      <c r="D23" s="121">
        <v>0</v>
      </c>
      <c r="E23" s="143"/>
      <c r="F23" s="113"/>
      <c r="G23" s="114"/>
    </row>
    <row r="24" spans="1:7" ht="12.75">
      <c r="A24" s="119" t="s">
        <v>122</v>
      </c>
      <c r="B24" s="116" t="s">
        <v>151</v>
      </c>
      <c r="C24" s="121">
        <v>900</v>
      </c>
      <c r="D24" s="121">
        <v>886</v>
      </c>
      <c r="E24" s="143"/>
      <c r="F24" s="113"/>
      <c r="G24" s="114"/>
    </row>
    <row r="25" spans="1:7" ht="12.75">
      <c r="A25" s="119" t="s">
        <v>123</v>
      </c>
      <c r="B25" s="116" t="s">
        <v>124</v>
      </c>
      <c r="C25" s="121">
        <f>'IT-Unterstützung'!$E$6</f>
        <v>3580.54</v>
      </c>
      <c r="D25" s="121">
        <f>C25</f>
        <v>3580.54</v>
      </c>
      <c r="E25" s="143"/>
      <c r="F25" s="113"/>
      <c r="G25" s="114"/>
    </row>
    <row r="26" spans="1:7" ht="12.75">
      <c r="A26" s="111" t="s">
        <v>125</v>
      </c>
      <c r="B26" s="112" t="s">
        <v>126</v>
      </c>
      <c r="C26" s="113"/>
      <c r="D26" s="113"/>
      <c r="E26" s="141"/>
      <c r="F26" s="113"/>
      <c r="G26" s="114"/>
    </row>
    <row r="27" spans="1:7" ht="12.75">
      <c r="A27" s="118" t="s">
        <v>127</v>
      </c>
      <c r="B27" s="116" t="s">
        <v>128</v>
      </c>
      <c r="C27" s="121">
        <f>Sonstiges!$D$6</f>
        <v>125.81445927272726</v>
      </c>
      <c r="D27" s="121">
        <f>Sonstiges!F6</f>
        <v>105.06071863636362</v>
      </c>
      <c r="E27" s="143"/>
      <c r="F27" s="113"/>
      <c r="G27" s="114"/>
    </row>
    <row r="28" spans="1:7" ht="13.5" thickBot="1">
      <c r="A28" s="123" t="s">
        <v>129</v>
      </c>
      <c r="B28" s="148" t="s">
        <v>130</v>
      </c>
      <c r="C28" s="147">
        <v>50</v>
      </c>
      <c r="D28" s="146">
        <v>50</v>
      </c>
      <c r="E28" s="150"/>
      <c r="F28" s="124"/>
      <c r="G28" s="149"/>
    </row>
    <row r="29" ht="13.5" thickTop="1"/>
    <row r="33" spans="4:5" ht="12.75">
      <c r="D33" s="125"/>
      <c r="E33" s="125"/>
    </row>
    <row r="34" spans="4:5" ht="12.75">
      <c r="D34" s="125"/>
      <c r="E34" s="125"/>
    </row>
    <row r="35" spans="4:5" ht="12.75">
      <c r="D35" s="125"/>
      <c r="E35" s="131"/>
    </row>
  </sheetData>
  <sheetProtection/>
  <mergeCells count="7">
    <mergeCell ref="D9:E9"/>
    <mergeCell ref="A1:G1"/>
    <mergeCell ref="A2:G2"/>
    <mergeCell ref="D5:E5"/>
    <mergeCell ref="D6:E6"/>
    <mergeCell ref="D7:E7"/>
    <mergeCell ref="D8:E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1"/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G37"/>
  <sheetViews>
    <sheetView view="pageBreakPreview" zoomScaleSheetLayoutView="100" zoomScalePageLayoutView="0" workbookViewId="0" topLeftCell="A1">
      <selection activeCell="C40" sqref="C40"/>
    </sheetView>
  </sheetViews>
  <sheetFormatPr defaultColWidth="11.00390625" defaultRowHeight="12.75"/>
  <cols>
    <col min="1" max="1" width="3.375" style="82" customWidth="1"/>
    <col min="2" max="2" width="46.75390625" style="82" customWidth="1"/>
    <col min="3" max="4" width="13.00390625" style="83" customWidth="1"/>
    <col min="5" max="5" width="2.875" style="83" customWidth="1"/>
    <col min="6" max="6" width="13.00390625" style="83" customWidth="1"/>
    <col min="7" max="7" width="36.25390625" style="82" bestFit="1" customWidth="1"/>
    <col min="8" max="16384" width="11.375" style="82" customWidth="1"/>
  </cols>
  <sheetData>
    <row r="1" spans="1:7" ht="20.25">
      <c r="A1" s="169" t="s">
        <v>143</v>
      </c>
      <c r="B1" s="169"/>
      <c r="C1" s="169"/>
      <c r="D1" s="169"/>
      <c r="E1" s="169"/>
      <c r="F1" s="169"/>
      <c r="G1" s="169"/>
    </row>
    <row r="2" spans="1:7" ht="18">
      <c r="A2" s="170" t="s">
        <v>84</v>
      </c>
      <c r="B2" s="170"/>
      <c r="C2" s="170"/>
      <c r="D2" s="170"/>
      <c r="E2" s="170"/>
      <c r="F2" s="170"/>
      <c r="G2" s="170"/>
    </row>
    <row r="3" ht="13.5" thickBot="1"/>
    <row r="4" spans="1:7" ht="13.5" thickTop="1">
      <c r="A4" s="84" t="s">
        <v>146</v>
      </c>
      <c r="B4" s="85"/>
      <c r="C4" s="86"/>
      <c r="D4" s="86"/>
      <c r="E4" s="86"/>
      <c r="F4" s="86"/>
      <c r="G4" s="87"/>
    </row>
    <row r="5" spans="1:7" ht="12.75">
      <c r="A5" s="89"/>
      <c r="B5" s="90"/>
      <c r="C5" s="91"/>
      <c r="D5" s="171" t="s">
        <v>85</v>
      </c>
      <c r="E5" s="171"/>
      <c r="F5" s="92" t="s">
        <v>86</v>
      </c>
      <c r="G5" s="93"/>
    </row>
    <row r="6" spans="1:7" ht="12.75">
      <c r="A6" s="95"/>
      <c r="B6" s="96" t="s">
        <v>87</v>
      </c>
      <c r="C6" s="97" t="s">
        <v>88</v>
      </c>
      <c r="D6" s="172" t="s">
        <v>89</v>
      </c>
      <c r="E6" s="173"/>
      <c r="F6" s="97" t="s">
        <v>90</v>
      </c>
      <c r="G6" s="98" t="s">
        <v>91</v>
      </c>
    </row>
    <row r="7" spans="1:7" ht="12.75">
      <c r="A7" s="95"/>
      <c r="B7" s="96"/>
      <c r="C7" s="100">
        <v>2014</v>
      </c>
      <c r="D7" s="174">
        <v>2013</v>
      </c>
      <c r="E7" s="175"/>
      <c r="F7" s="101">
        <v>2013</v>
      </c>
      <c r="G7" s="102"/>
    </row>
    <row r="8" spans="1:7" ht="12.75">
      <c r="A8" s="103"/>
      <c r="B8" s="104"/>
      <c r="C8" s="105" t="s">
        <v>92</v>
      </c>
      <c r="D8" s="176" t="s">
        <v>92</v>
      </c>
      <c r="E8" s="177"/>
      <c r="F8" s="105" t="s">
        <v>92</v>
      </c>
      <c r="G8" s="106"/>
    </row>
    <row r="9" spans="1:7" ht="12.75">
      <c r="A9" s="107"/>
      <c r="B9" s="108">
        <v>1</v>
      </c>
      <c r="C9" s="109">
        <v>2</v>
      </c>
      <c r="D9" s="167">
        <v>3</v>
      </c>
      <c r="E9" s="168"/>
      <c r="F9" s="109">
        <v>4</v>
      </c>
      <c r="G9" s="110">
        <v>5</v>
      </c>
    </row>
    <row r="10" spans="1:7" ht="26.25" customHeight="1">
      <c r="A10" s="111" t="s">
        <v>93</v>
      </c>
      <c r="B10" s="112" t="s">
        <v>94</v>
      </c>
      <c r="C10" s="113"/>
      <c r="D10" s="144"/>
      <c r="E10" s="141"/>
      <c r="F10" s="113"/>
      <c r="G10" s="114"/>
    </row>
    <row r="11" spans="1:7" ht="39" customHeight="1">
      <c r="A11" s="115" t="s">
        <v>95</v>
      </c>
      <c r="B11" s="116" t="s">
        <v>96</v>
      </c>
      <c r="C11" s="117">
        <v>0</v>
      </c>
      <c r="D11" s="117">
        <v>0</v>
      </c>
      <c r="E11" s="142"/>
      <c r="F11" s="113"/>
      <c r="G11" s="114"/>
    </row>
    <row r="12" spans="1:7" ht="25.5">
      <c r="A12" s="118" t="s">
        <v>97</v>
      </c>
      <c r="B12" s="116" t="s">
        <v>98</v>
      </c>
      <c r="C12" s="117">
        <v>0</v>
      </c>
      <c r="D12" s="117">
        <v>0</v>
      </c>
      <c r="E12" s="142"/>
      <c r="F12" s="113"/>
      <c r="G12" s="114"/>
    </row>
    <row r="13" spans="1:7" ht="12.75">
      <c r="A13" s="119" t="s">
        <v>99</v>
      </c>
      <c r="B13" s="116" t="s">
        <v>100</v>
      </c>
      <c r="C13" s="117">
        <v>0</v>
      </c>
      <c r="D13" s="117">
        <v>0</v>
      </c>
      <c r="E13" s="142"/>
      <c r="F13" s="113"/>
      <c r="G13" s="114"/>
    </row>
    <row r="14" spans="1:7" ht="12.75">
      <c r="A14" s="111" t="s">
        <v>101</v>
      </c>
      <c r="B14" s="112" t="s">
        <v>102</v>
      </c>
      <c r="C14" s="117">
        <v>0</v>
      </c>
      <c r="D14" s="117">
        <v>0</v>
      </c>
      <c r="E14" s="142"/>
      <c r="F14" s="113"/>
      <c r="G14" s="114"/>
    </row>
    <row r="15" spans="1:7" ht="12.75">
      <c r="A15" s="120" t="s">
        <v>103</v>
      </c>
      <c r="B15" s="112" t="s">
        <v>104</v>
      </c>
      <c r="C15" s="113"/>
      <c r="D15" s="113"/>
      <c r="E15" s="141"/>
      <c r="F15" s="113"/>
      <c r="G15" s="114"/>
    </row>
    <row r="16" spans="1:7" ht="12.75">
      <c r="A16" s="118" t="s">
        <v>105</v>
      </c>
      <c r="B16" s="116" t="s">
        <v>106</v>
      </c>
      <c r="C16" s="121">
        <f>'Raumzuweisung Fraktionen'!$H$20</f>
        <v>5648.4265652612985</v>
      </c>
      <c r="D16" s="121">
        <f>C16</f>
        <v>5648.4265652612985</v>
      </c>
      <c r="E16" s="143"/>
      <c r="F16" s="113"/>
      <c r="G16" s="114"/>
    </row>
    <row r="17" spans="1:7" ht="25.5">
      <c r="A17" s="119" t="s">
        <v>107</v>
      </c>
      <c r="B17" s="116" t="s">
        <v>108</v>
      </c>
      <c r="C17" s="121">
        <f>'Raumzuweisung Fraktionen'!$H$22</f>
        <v>9113.116706289098</v>
      </c>
      <c r="D17" s="121">
        <f>C17</f>
        <v>9113.116706289098</v>
      </c>
      <c r="E17" s="143"/>
      <c r="F17" s="113"/>
      <c r="G17" s="126"/>
    </row>
    <row r="18" spans="1:7" ht="12.75">
      <c r="A18" s="111" t="s">
        <v>109</v>
      </c>
      <c r="B18" s="112" t="s">
        <v>110</v>
      </c>
      <c r="C18" s="113"/>
      <c r="D18" s="113"/>
      <c r="E18" s="141"/>
      <c r="F18" s="113"/>
      <c r="G18" s="114"/>
    </row>
    <row r="19" spans="1:7" ht="12.75">
      <c r="A19" s="119" t="s">
        <v>111</v>
      </c>
      <c r="B19" s="116" t="s">
        <v>112</v>
      </c>
      <c r="C19" s="121">
        <v>0</v>
      </c>
      <c r="D19" s="121">
        <v>0</v>
      </c>
      <c r="E19" s="143"/>
      <c r="F19" s="113"/>
      <c r="G19" s="114" t="s">
        <v>113</v>
      </c>
    </row>
    <row r="20" spans="1:7" ht="38.25">
      <c r="A20" s="119" t="s">
        <v>114</v>
      </c>
      <c r="B20" s="135" t="s">
        <v>115</v>
      </c>
      <c r="C20" s="136">
        <v>25</v>
      </c>
      <c r="D20" s="136">
        <v>25</v>
      </c>
      <c r="E20" s="142"/>
      <c r="F20" s="113"/>
      <c r="G20" s="134" t="s">
        <v>138</v>
      </c>
    </row>
    <row r="21" spans="1:7" ht="12.75" customHeight="1">
      <c r="A21" s="111" t="s">
        <v>116</v>
      </c>
      <c r="B21" s="112" t="s">
        <v>117</v>
      </c>
      <c r="C21" s="113"/>
      <c r="D21" s="113"/>
      <c r="E21" s="141"/>
      <c r="F21" s="113"/>
      <c r="G21" s="114"/>
    </row>
    <row r="22" spans="1:7" ht="25.5">
      <c r="A22" s="119" t="s">
        <v>118</v>
      </c>
      <c r="B22" s="116" t="s">
        <v>119</v>
      </c>
      <c r="C22" s="121">
        <f>'Raumzuweisung Fraktionen'!$G$23</f>
        <v>6368.104000061203</v>
      </c>
      <c r="D22" s="121">
        <f>C22</f>
        <v>6368.104000061203</v>
      </c>
      <c r="E22" s="143"/>
      <c r="F22" s="113"/>
      <c r="G22" s="114"/>
    </row>
    <row r="23" spans="1:7" ht="12.75">
      <c r="A23" s="119" t="s">
        <v>120</v>
      </c>
      <c r="B23" s="116" t="s">
        <v>121</v>
      </c>
      <c r="C23" s="127">
        <v>0</v>
      </c>
      <c r="D23" s="127">
        <v>0</v>
      </c>
      <c r="E23" s="145"/>
      <c r="F23" s="113"/>
      <c r="G23" s="114"/>
    </row>
    <row r="24" spans="1:7" ht="12.75">
      <c r="A24" s="119" t="s">
        <v>122</v>
      </c>
      <c r="B24" s="116" t="s">
        <v>151</v>
      </c>
      <c r="C24" s="121">
        <v>500</v>
      </c>
      <c r="D24" s="121">
        <v>491</v>
      </c>
      <c r="E24" s="143"/>
      <c r="F24" s="113"/>
      <c r="G24" s="114"/>
    </row>
    <row r="25" spans="1:7" ht="12.75">
      <c r="A25" s="119" t="s">
        <v>123</v>
      </c>
      <c r="B25" s="116" t="s">
        <v>124</v>
      </c>
      <c r="C25" s="121">
        <f>'IT-Unterstützung'!$E$19</f>
        <v>3580.54</v>
      </c>
      <c r="D25" s="121">
        <f>C25</f>
        <v>3580.54</v>
      </c>
      <c r="E25" s="143"/>
      <c r="F25" s="113"/>
      <c r="G25" s="114"/>
    </row>
    <row r="26" spans="1:7" ht="12.75">
      <c r="A26" s="111" t="s">
        <v>125</v>
      </c>
      <c r="B26" s="112" t="s">
        <v>126</v>
      </c>
      <c r="C26" s="113"/>
      <c r="D26" s="113"/>
      <c r="E26" s="141"/>
      <c r="F26" s="113"/>
      <c r="G26" s="114"/>
    </row>
    <row r="27" spans="1:7" ht="12.75">
      <c r="A27" s="118" t="s">
        <v>127</v>
      </c>
      <c r="B27" s="116" t="s">
        <v>128</v>
      </c>
      <c r="C27" s="121">
        <f>Sonstiges!$D$5</f>
        <v>150.97735112727273</v>
      </c>
      <c r="D27" s="121">
        <f>Sonstiges!F5</f>
        <v>126.07286236363633</v>
      </c>
      <c r="E27" s="143"/>
      <c r="F27" s="113"/>
      <c r="G27" s="114"/>
    </row>
    <row r="28" spans="1:7" ht="13.5" thickBot="1">
      <c r="A28" s="123" t="s">
        <v>129</v>
      </c>
      <c r="B28" s="148" t="s">
        <v>130</v>
      </c>
      <c r="C28" s="147">
        <v>100</v>
      </c>
      <c r="D28" s="146">
        <v>100</v>
      </c>
      <c r="E28" s="150"/>
      <c r="F28" s="124"/>
      <c r="G28" s="149"/>
    </row>
    <row r="29" spans="2:7" ht="13.5" thickTop="1">
      <c r="B29" s="128"/>
      <c r="C29" s="129"/>
      <c r="D29" s="129"/>
      <c r="E29" s="129"/>
      <c r="F29" s="129"/>
      <c r="G29" s="128"/>
    </row>
    <row r="30" spans="1:6" ht="12.75">
      <c r="A30" s="178"/>
      <c r="B30" s="178"/>
      <c r="C30" s="178"/>
      <c r="D30" s="178"/>
      <c r="E30" s="178"/>
      <c r="F30" s="178"/>
    </row>
    <row r="35" spans="4:5" ht="12.75">
      <c r="D35" s="125"/>
      <c r="E35" s="125"/>
    </row>
    <row r="36" spans="4:5" ht="12.75">
      <c r="D36" s="125"/>
      <c r="E36" s="125"/>
    </row>
    <row r="37" spans="4:5" ht="12.75">
      <c r="D37" s="125"/>
      <c r="E37" s="125"/>
    </row>
  </sheetData>
  <sheetProtection/>
  <mergeCells count="8">
    <mergeCell ref="A1:G1"/>
    <mergeCell ref="A2:G2"/>
    <mergeCell ref="A30:F30"/>
    <mergeCell ref="D5:E5"/>
    <mergeCell ref="D6:E6"/>
    <mergeCell ref="D7:E7"/>
    <mergeCell ref="D8:E8"/>
    <mergeCell ref="D9:E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1"/>
  <rowBreaks count="1" manualBreakCount="1">
    <brk id="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G37"/>
  <sheetViews>
    <sheetView view="pageBreakPreview" zoomScaleSheetLayoutView="100" zoomScalePageLayoutView="0" workbookViewId="0" topLeftCell="A7">
      <selection activeCell="D42" sqref="D42"/>
    </sheetView>
  </sheetViews>
  <sheetFormatPr defaultColWidth="11.00390625" defaultRowHeight="12.75"/>
  <cols>
    <col min="1" max="1" width="3.375" style="82" customWidth="1"/>
    <col min="2" max="2" width="46.75390625" style="82" customWidth="1"/>
    <col min="3" max="4" width="13.00390625" style="83" customWidth="1"/>
    <col min="5" max="5" width="2.875" style="83" customWidth="1"/>
    <col min="6" max="6" width="13.00390625" style="83" customWidth="1"/>
    <col min="7" max="7" width="36.25390625" style="82" bestFit="1" customWidth="1"/>
    <col min="8" max="16384" width="11.375" style="82" customWidth="1"/>
  </cols>
  <sheetData>
    <row r="1" spans="1:7" ht="20.25">
      <c r="A1" s="169" t="s">
        <v>143</v>
      </c>
      <c r="B1" s="169"/>
      <c r="C1" s="169"/>
      <c r="D1" s="169"/>
      <c r="E1" s="169"/>
      <c r="F1" s="169"/>
      <c r="G1" s="169"/>
    </row>
    <row r="2" spans="1:7" ht="18">
      <c r="A2" s="170" t="s">
        <v>84</v>
      </c>
      <c r="B2" s="170"/>
      <c r="C2" s="170"/>
      <c r="D2" s="170"/>
      <c r="E2" s="170"/>
      <c r="F2" s="170"/>
      <c r="G2" s="170"/>
    </row>
    <row r="3" ht="13.5" thickBot="1"/>
    <row r="4" spans="1:7" ht="13.5" thickTop="1">
      <c r="A4" s="84" t="s">
        <v>144</v>
      </c>
      <c r="B4" s="85"/>
      <c r="C4" s="86"/>
      <c r="D4" s="86"/>
      <c r="E4" s="86"/>
      <c r="F4" s="86"/>
      <c r="G4" s="87"/>
    </row>
    <row r="5" spans="1:7" ht="12.75">
      <c r="A5" s="89"/>
      <c r="B5" s="90"/>
      <c r="C5" s="91"/>
      <c r="D5" s="171" t="s">
        <v>85</v>
      </c>
      <c r="E5" s="171"/>
      <c r="F5" s="92" t="s">
        <v>86</v>
      </c>
      <c r="G5" s="93"/>
    </row>
    <row r="6" spans="1:7" ht="12.75">
      <c r="A6" s="95"/>
      <c r="B6" s="96" t="s">
        <v>87</v>
      </c>
      <c r="C6" s="97" t="s">
        <v>88</v>
      </c>
      <c r="D6" s="172" t="s">
        <v>89</v>
      </c>
      <c r="E6" s="173"/>
      <c r="F6" s="97" t="s">
        <v>90</v>
      </c>
      <c r="G6" s="98" t="s">
        <v>91</v>
      </c>
    </row>
    <row r="7" spans="1:7" ht="12.75">
      <c r="A7" s="95"/>
      <c r="B7" s="96"/>
      <c r="C7" s="100">
        <v>2014</v>
      </c>
      <c r="D7" s="174">
        <v>2013</v>
      </c>
      <c r="E7" s="175"/>
      <c r="F7" s="101">
        <v>2013</v>
      </c>
      <c r="G7" s="98"/>
    </row>
    <row r="8" spans="1:7" ht="12.75">
      <c r="A8" s="103"/>
      <c r="B8" s="104"/>
      <c r="C8" s="105" t="s">
        <v>92</v>
      </c>
      <c r="D8" s="176" t="s">
        <v>92</v>
      </c>
      <c r="E8" s="177"/>
      <c r="F8" s="105" t="s">
        <v>92</v>
      </c>
      <c r="G8" s="106"/>
    </row>
    <row r="9" spans="1:7" ht="12.75">
      <c r="A9" s="107"/>
      <c r="B9" s="108">
        <v>1</v>
      </c>
      <c r="C9" s="109">
        <v>2</v>
      </c>
      <c r="D9" s="167">
        <v>3</v>
      </c>
      <c r="E9" s="168"/>
      <c r="F9" s="109">
        <v>4</v>
      </c>
      <c r="G9" s="110">
        <v>5</v>
      </c>
    </row>
    <row r="10" spans="1:7" ht="26.25" customHeight="1">
      <c r="A10" s="111" t="s">
        <v>93</v>
      </c>
      <c r="B10" s="112" t="s">
        <v>94</v>
      </c>
      <c r="C10" s="113"/>
      <c r="D10" s="144"/>
      <c r="E10" s="141"/>
      <c r="F10" s="113"/>
      <c r="G10" s="114"/>
    </row>
    <row r="11" spans="1:7" ht="39" customHeight="1">
      <c r="A11" s="115" t="s">
        <v>95</v>
      </c>
      <c r="B11" s="116" t="s">
        <v>96</v>
      </c>
      <c r="C11" s="117">
        <v>0</v>
      </c>
      <c r="D11" s="117">
        <v>0</v>
      </c>
      <c r="E11" s="142"/>
      <c r="F11" s="113"/>
      <c r="G11" s="114"/>
    </row>
    <row r="12" spans="1:7" ht="25.5">
      <c r="A12" s="118" t="s">
        <v>97</v>
      </c>
      <c r="B12" s="116" t="s">
        <v>98</v>
      </c>
      <c r="C12" s="117">
        <v>0</v>
      </c>
      <c r="D12" s="117">
        <v>0</v>
      </c>
      <c r="E12" s="142"/>
      <c r="F12" s="113"/>
      <c r="G12" s="114"/>
    </row>
    <row r="13" spans="1:7" ht="12.75">
      <c r="A13" s="119" t="s">
        <v>99</v>
      </c>
      <c r="B13" s="116" t="s">
        <v>100</v>
      </c>
      <c r="C13" s="117">
        <v>0</v>
      </c>
      <c r="D13" s="117">
        <v>0</v>
      </c>
      <c r="E13" s="142"/>
      <c r="F13" s="113"/>
      <c r="G13" s="114"/>
    </row>
    <row r="14" spans="1:7" ht="12.75">
      <c r="A14" s="111" t="s">
        <v>101</v>
      </c>
      <c r="B14" s="112" t="s">
        <v>102</v>
      </c>
      <c r="C14" s="117">
        <v>0</v>
      </c>
      <c r="D14" s="117">
        <v>0</v>
      </c>
      <c r="E14" s="142"/>
      <c r="F14" s="113"/>
      <c r="G14" s="114"/>
    </row>
    <row r="15" spans="1:7" ht="12.75">
      <c r="A15" s="120" t="s">
        <v>103</v>
      </c>
      <c r="B15" s="112" t="s">
        <v>104</v>
      </c>
      <c r="C15" s="113"/>
      <c r="D15" s="113"/>
      <c r="E15" s="141"/>
      <c r="F15" s="113"/>
      <c r="G15" s="114"/>
    </row>
    <row r="16" spans="1:7" ht="12.75">
      <c r="A16" s="118" t="s">
        <v>105</v>
      </c>
      <c r="B16" s="116" t="s">
        <v>106</v>
      </c>
      <c r="C16" s="121">
        <f>'Raumzuweisung Fraktionen'!$H$32</f>
        <v>6132.807304903364</v>
      </c>
      <c r="D16" s="121">
        <f>C16</f>
        <v>6132.807304903364</v>
      </c>
      <c r="E16" s="143"/>
      <c r="F16" s="113"/>
      <c r="G16" s="114"/>
    </row>
    <row r="17" spans="1:7" ht="25.5">
      <c r="A17" s="119" t="s">
        <v>107</v>
      </c>
      <c r="B17" s="116" t="s">
        <v>108</v>
      </c>
      <c r="C17" s="121">
        <f>'Raumzuweisung Fraktionen'!$H$34</f>
        <v>4142.179481191618</v>
      </c>
      <c r="D17" s="121">
        <f>C17</f>
        <v>4142.179481191618</v>
      </c>
      <c r="E17" s="143"/>
      <c r="F17" s="113"/>
      <c r="G17" s="126"/>
    </row>
    <row r="18" spans="1:7" ht="12.75">
      <c r="A18" s="111" t="s">
        <v>109</v>
      </c>
      <c r="B18" s="112" t="s">
        <v>110</v>
      </c>
      <c r="C18" s="113"/>
      <c r="D18" s="113"/>
      <c r="E18" s="141"/>
      <c r="F18" s="113"/>
      <c r="G18" s="114"/>
    </row>
    <row r="19" spans="1:7" ht="12.75">
      <c r="A19" s="119" t="s">
        <v>111</v>
      </c>
      <c r="B19" s="116" t="s">
        <v>112</v>
      </c>
      <c r="C19" s="121">
        <v>0</v>
      </c>
      <c r="D19" s="121">
        <v>0</v>
      </c>
      <c r="E19" s="143"/>
      <c r="F19" s="113"/>
      <c r="G19" s="114" t="s">
        <v>113</v>
      </c>
    </row>
    <row r="20" spans="1:7" ht="38.25">
      <c r="A20" s="119" t="s">
        <v>114</v>
      </c>
      <c r="B20" s="135" t="s">
        <v>115</v>
      </c>
      <c r="C20" s="136">
        <v>10</v>
      </c>
      <c r="D20" s="136">
        <f>C20</f>
        <v>10</v>
      </c>
      <c r="E20" s="142"/>
      <c r="F20" s="113"/>
      <c r="G20" s="134" t="s">
        <v>138</v>
      </c>
    </row>
    <row r="21" spans="1:7" ht="12.75" customHeight="1">
      <c r="A21" s="111" t="s">
        <v>116</v>
      </c>
      <c r="B21" s="112" t="s">
        <v>117</v>
      </c>
      <c r="C21" s="113"/>
      <c r="D21" s="113"/>
      <c r="E21" s="141"/>
      <c r="F21" s="113"/>
      <c r="G21" s="114"/>
    </row>
    <row r="22" spans="1:7" ht="25.5">
      <c r="A22" s="119" t="s">
        <v>118</v>
      </c>
      <c r="B22" s="116" t="s">
        <v>119</v>
      </c>
      <c r="C22" s="121">
        <f>'Raumzuweisung Fraktionen'!$G$35</f>
        <v>4432.611363827623</v>
      </c>
      <c r="D22" s="121">
        <f>C22</f>
        <v>4432.611363827623</v>
      </c>
      <c r="E22" s="143"/>
      <c r="F22" s="113"/>
      <c r="G22" s="114"/>
    </row>
    <row r="23" spans="1:7" ht="12.75">
      <c r="A23" s="119" t="s">
        <v>120</v>
      </c>
      <c r="B23" s="116" t="s">
        <v>121</v>
      </c>
      <c r="C23" s="121">
        <v>0</v>
      </c>
      <c r="D23" s="121">
        <v>0</v>
      </c>
      <c r="E23" s="143"/>
      <c r="F23" s="113"/>
      <c r="G23" s="114"/>
    </row>
    <row r="24" spans="1:7" ht="12.75">
      <c r="A24" s="119" t="s">
        <v>122</v>
      </c>
      <c r="B24" s="116" t="s">
        <v>151</v>
      </c>
      <c r="C24" s="121">
        <v>1000</v>
      </c>
      <c r="D24" s="121">
        <v>970</v>
      </c>
      <c r="E24" s="143"/>
      <c r="F24" s="113"/>
      <c r="G24" s="114"/>
    </row>
    <row r="25" spans="1:7" ht="12.75">
      <c r="A25" s="119" t="s">
        <v>123</v>
      </c>
      <c r="B25" s="116" t="s">
        <v>124</v>
      </c>
      <c r="C25" s="121">
        <f>'IT-Unterstützung'!$E$16</f>
        <v>3580.54</v>
      </c>
      <c r="D25" s="121">
        <f>C25</f>
        <v>3580.54</v>
      </c>
      <c r="E25" s="143"/>
      <c r="F25" s="113"/>
      <c r="G25" s="114"/>
    </row>
    <row r="26" spans="1:7" ht="12.75">
      <c r="A26" s="111" t="s">
        <v>125</v>
      </c>
      <c r="B26" s="112" t="s">
        <v>126</v>
      </c>
      <c r="C26" s="113"/>
      <c r="D26" s="113"/>
      <c r="E26" s="141"/>
      <c r="F26" s="113"/>
      <c r="G26" s="114"/>
    </row>
    <row r="27" spans="1:7" ht="12.75">
      <c r="A27" s="118" t="s">
        <v>127</v>
      </c>
      <c r="B27" s="116" t="s">
        <v>128</v>
      </c>
      <c r="C27" s="121">
        <f>Sonstiges!$D$7</f>
        <v>75.48867556363636</v>
      </c>
      <c r="D27" s="121">
        <f>Sonstiges!F7</f>
        <v>63.036431181818166</v>
      </c>
      <c r="E27" s="143"/>
      <c r="F27" s="113"/>
      <c r="G27" s="114"/>
    </row>
    <row r="28" spans="1:7" ht="13.5" thickBot="1">
      <c r="A28" s="123" t="s">
        <v>129</v>
      </c>
      <c r="B28" s="148" t="s">
        <v>130</v>
      </c>
      <c r="C28" s="147">
        <v>10</v>
      </c>
      <c r="D28" s="146">
        <v>10</v>
      </c>
      <c r="E28" s="150"/>
      <c r="F28" s="124"/>
      <c r="G28" s="149"/>
    </row>
    <row r="29" spans="3:6" ht="13.5" thickTop="1">
      <c r="C29" s="129"/>
      <c r="D29" s="129"/>
      <c r="E29" s="129"/>
      <c r="F29" s="129"/>
    </row>
    <row r="30" spans="1:6" ht="12.75">
      <c r="A30" s="130"/>
      <c r="B30" s="130"/>
      <c r="C30" s="130"/>
      <c r="D30" s="130"/>
      <c r="E30" s="130"/>
      <c r="F30" s="130"/>
    </row>
    <row r="35" spans="4:5" ht="12.75">
      <c r="D35" s="125"/>
      <c r="E35" s="125"/>
    </row>
    <row r="36" spans="4:5" ht="12.75">
      <c r="D36" s="125"/>
      <c r="E36" s="125"/>
    </row>
    <row r="37" spans="4:5" ht="12.75">
      <c r="D37" s="125"/>
      <c r="E37" s="125"/>
    </row>
  </sheetData>
  <sheetProtection/>
  <mergeCells count="7">
    <mergeCell ref="D9:E9"/>
    <mergeCell ref="A1:G1"/>
    <mergeCell ref="A2:G2"/>
    <mergeCell ref="D5:E5"/>
    <mergeCell ref="D6:E6"/>
    <mergeCell ref="D7:E7"/>
    <mergeCell ref="D8:E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Moers, Personal- und Organisationsamt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n112103</dc:creator>
  <cp:keywords/>
  <dc:description/>
  <cp:lastModifiedBy>Stadt Moers</cp:lastModifiedBy>
  <cp:lastPrinted>2013-09-11T12:50:39Z</cp:lastPrinted>
  <dcterms:created xsi:type="dcterms:W3CDTF">2012-09-12T08:34:33Z</dcterms:created>
  <dcterms:modified xsi:type="dcterms:W3CDTF">2013-09-11T12:51:15Z</dcterms:modified>
  <cp:category/>
  <cp:version/>
  <cp:contentType/>
  <cp:contentStatus/>
</cp:coreProperties>
</file>